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VZMR_respirium\Projektová dokumentace včetně soupisu prací\"/>
    </mc:Choice>
  </mc:AlternateContent>
  <bookViews>
    <workbookView xWindow="630" yWindow="600" windowWidth="27500" windowHeight="11960" activeTab="2"/>
  </bookViews>
  <sheets>
    <sheet name="Rekapitulace stavby" sheetId="1" r:id="rId1"/>
    <sheet name="01 - Respirium na gymnáziu " sheetId="2" r:id="rId2"/>
    <sheet name="Pokyny pro vyplnění" sheetId="3" r:id="rId3"/>
  </sheets>
  <definedNames>
    <definedName name="_xlnm._FilterDatabase" localSheetId="1" hidden="1">'01 - Respirium na gymnáziu '!$C$98:$K$318</definedName>
    <definedName name="_xlnm.Print_Titles" localSheetId="1">'01 - Respirium na gymnáziu '!$98:$98</definedName>
    <definedName name="_xlnm.Print_Titles" localSheetId="0">'Rekapitulace stavby'!$49:$49</definedName>
    <definedName name="_xlnm.Print_Area" localSheetId="1">'01 - Respirium na gymnáziu '!$C$4:$J$36,'01 - Respirium na gymnáziu '!$C$42:$J$80,'01 - Respirium na gymnáziu '!$C$86:$K$318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62913"/>
</workbook>
</file>

<file path=xl/calcChain.xml><?xml version="1.0" encoding="utf-8"?>
<calcChain xmlns="http://schemas.openxmlformats.org/spreadsheetml/2006/main">
  <c r="AY52" i="1" l="1"/>
  <c r="AX52" i="1"/>
  <c r="BI318" i="2"/>
  <c r="BH318" i="2"/>
  <c r="BG318" i="2"/>
  <c r="BF318" i="2"/>
  <c r="T318" i="2"/>
  <c r="T317" i="2" s="1"/>
  <c r="T316" i="2" s="1"/>
  <c r="R318" i="2"/>
  <c r="R317" i="2" s="1"/>
  <c r="R316" i="2" s="1"/>
  <c r="P318" i="2"/>
  <c r="P317" i="2" s="1"/>
  <c r="P316" i="2" s="1"/>
  <c r="BK318" i="2"/>
  <c r="BK317" i="2" s="1"/>
  <c r="J318" i="2"/>
  <c r="BE318" i="2"/>
  <c r="BI314" i="2"/>
  <c r="BH314" i="2"/>
  <c r="BG314" i="2"/>
  <c r="BF314" i="2"/>
  <c r="T314" i="2"/>
  <c r="R314" i="2"/>
  <c r="P314" i="2"/>
  <c r="BK314" i="2"/>
  <c r="J314" i="2"/>
  <c r="BE314" i="2" s="1"/>
  <c r="BI313" i="2"/>
  <c r="BH313" i="2"/>
  <c r="BG313" i="2"/>
  <c r="BF313" i="2"/>
  <c r="T313" i="2"/>
  <c r="R313" i="2"/>
  <c r="P313" i="2"/>
  <c r="BK313" i="2"/>
  <c r="J313" i="2"/>
  <c r="BE313" i="2"/>
  <c r="BI308" i="2"/>
  <c r="BH308" i="2"/>
  <c r="BG308" i="2"/>
  <c r="BF308" i="2"/>
  <c r="T308" i="2"/>
  <c r="R308" i="2"/>
  <c r="P308" i="2"/>
  <c r="BK308" i="2"/>
  <c r="J308" i="2"/>
  <c r="BE308" i="2" s="1"/>
  <c r="BI306" i="2"/>
  <c r="BH306" i="2"/>
  <c r="BG306" i="2"/>
  <c r="BF306" i="2"/>
  <c r="T306" i="2"/>
  <c r="R306" i="2"/>
  <c r="P306" i="2"/>
  <c r="P296" i="2" s="1"/>
  <c r="BK306" i="2"/>
  <c r="J306" i="2"/>
  <c r="BE306" i="2"/>
  <c r="BI305" i="2"/>
  <c r="BH305" i="2"/>
  <c r="BG305" i="2"/>
  <c r="BF305" i="2"/>
  <c r="T305" i="2"/>
  <c r="T296" i="2" s="1"/>
  <c r="R305" i="2"/>
  <c r="P305" i="2"/>
  <c r="BK305" i="2"/>
  <c r="J305" i="2"/>
  <c r="BE305" i="2" s="1"/>
  <c r="BI297" i="2"/>
  <c r="BH297" i="2"/>
  <c r="BG297" i="2"/>
  <c r="BF297" i="2"/>
  <c r="T297" i="2"/>
  <c r="R297" i="2"/>
  <c r="R296" i="2" s="1"/>
  <c r="P297" i="2"/>
  <c r="BK297" i="2"/>
  <c r="BK296" i="2" s="1"/>
  <c r="J296" i="2" s="1"/>
  <c r="J77" i="2" s="1"/>
  <c r="J297" i="2"/>
  <c r="BE297" i="2" s="1"/>
  <c r="BI295" i="2"/>
  <c r="BH295" i="2"/>
  <c r="BG295" i="2"/>
  <c r="BF295" i="2"/>
  <c r="T295" i="2"/>
  <c r="R295" i="2"/>
  <c r="R291" i="2" s="1"/>
  <c r="P295" i="2"/>
  <c r="BK295" i="2"/>
  <c r="J295" i="2"/>
  <c r="BE295" i="2"/>
  <c r="BI294" i="2"/>
  <c r="BH294" i="2"/>
  <c r="BG294" i="2"/>
  <c r="BF294" i="2"/>
  <c r="T294" i="2"/>
  <c r="R294" i="2"/>
  <c r="P294" i="2"/>
  <c r="BK294" i="2"/>
  <c r="BK291" i="2" s="1"/>
  <c r="J291" i="2" s="1"/>
  <c r="J76" i="2" s="1"/>
  <c r="J294" i="2"/>
  <c r="BE294" i="2"/>
  <c r="BI292" i="2"/>
  <c r="BH292" i="2"/>
  <c r="BG292" i="2"/>
  <c r="BF292" i="2"/>
  <c r="T292" i="2"/>
  <c r="T291" i="2"/>
  <c r="R292" i="2"/>
  <c r="P292" i="2"/>
  <c r="P291" i="2"/>
  <c r="BK292" i="2"/>
  <c r="J292" i="2"/>
  <c r="BE292" i="2" s="1"/>
  <c r="BI290" i="2"/>
  <c r="BH290" i="2"/>
  <c r="BG290" i="2"/>
  <c r="BF290" i="2"/>
  <c r="T290" i="2"/>
  <c r="R290" i="2"/>
  <c r="P290" i="2"/>
  <c r="BK290" i="2"/>
  <c r="J290" i="2"/>
  <c r="BE290" i="2" s="1"/>
  <c r="BI289" i="2"/>
  <c r="BH289" i="2"/>
  <c r="BG289" i="2"/>
  <c r="BF289" i="2"/>
  <c r="T289" i="2"/>
  <c r="R289" i="2"/>
  <c r="P289" i="2"/>
  <c r="BK289" i="2"/>
  <c r="J289" i="2"/>
  <c r="BE289" i="2" s="1"/>
  <c r="BI287" i="2"/>
  <c r="BH287" i="2"/>
  <c r="BG287" i="2"/>
  <c r="BF287" i="2"/>
  <c r="T287" i="2"/>
  <c r="R287" i="2"/>
  <c r="P287" i="2"/>
  <c r="BK287" i="2"/>
  <c r="J287" i="2"/>
  <c r="BE287" i="2" s="1"/>
  <c r="BI286" i="2"/>
  <c r="BH286" i="2"/>
  <c r="BG286" i="2"/>
  <c r="BF286" i="2"/>
  <c r="T286" i="2"/>
  <c r="R286" i="2"/>
  <c r="P286" i="2"/>
  <c r="BK286" i="2"/>
  <c r="J286" i="2"/>
  <c r="BE286" i="2" s="1"/>
  <c r="BI285" i="2"/>
  <c r="BH285" i="2"/>
  <c r="BG285" i="2"/>
  <c r="BF285" i="2"/>
  <c r="T285" i="2"/>
  <c r="R285" i="2"/>
  <c r="P285" i="2"/>
  <c r="BK285" i="2"/>
  <c r="J285" i="2"/>
  <c r="BE285" i="2" s="1"/>
  <c r="BI284" i="2"/>
  <c r="BH284" i="2"/>
  <c r="BG284" i="2"/>
  <c r="BF284" i="2"/>
  <c r="T284" i="2"/>
  <c r="R284" i="2"/>
  <c r="P284" i="2"/>
  <c r="P279" i="2" s="1"/>
  <c r="BK284" i="2"/>
  <c r="J284" i="2"/>
  <c r="BE284" i="2"/>
  <c r="BI282" i="2"/>
  <c r="BH282" i="2"/>
  <c r="BG282" i="2"/>
  <c r="BF282" i="2"/>
  <c r="T282" i="2"/>
  <c r="T279" i="2" s="1"/>
  <c r="R282" i="2"/>
  <c r="P282" i="2"/>
  <c r="BK282" i="2"/>
  <c r="J282" i="2"/>
  <c r="BE282" i="2" s="1"/>
  <c r="BI280" i="2"/>
  <c r="BH280" i="2"/>
  <c r="BG280" i="2"/>
  <c r="BF280" i="2"/>
  <c r="T280" i="2"/>
  <c r="R280" i="2"/>
  <c r="R279" i="2" s="1"/>
  <c r="P280" i="2"/>
  <c r="BK280" i="2"/>
  <c r="BK279" i="2" s="1"/>
  <c r="J279" i="2" s="1"/>
  <c r="J75" i="2" s="1"/>
  <c r="J280" i="2"/>
  <c r="BE280" i="2" s="1"/>
  <c r="BI278" i="2"/>
  <c r="BH278" i="2"/>
  <c r="BG278" i="2"/>
  <c r="BF278" i="2"/>
  <c r="T278" i="2"/>
  <c r="R278" i="2"/>
  <c r="P278" i="2"/>
  <c r="BK278" i="2"/>
  <c r="J278" i="2"/>
  <c r="BE278" i="2"/>
  <c r="BI276" i="2"/>
  <c r="BH276" i="2"/>
  <c r="BG276" i="2"/>
  <c r="BF276" i="2"/>
  <c r="T276" i="2"/>
  <c r="R276" i="2"/>
  <c r="P276" i="2"/>
  <c r="BK276" i="2"/>
  <c r="J276" i="2"/>
  <c r="BE276" i="2"/>
  <c r="BI275" i="2"/>
  <c r="BH275" i="2"/>
  <c r="BG275" i="2"/>
  <c r="BF275" i="2"/>
  <c r="T275" i="2"/>
  <c r="R275" i="2"/>
  <c r="P275" i="2"/>
  <c r="BK275" i="2"/>
  <c r="J275" i="2"/>
  <c r="BE275" i="2"/>
  <c r="BI273" i="2"/>
  <c r="BH273" i="2"/>
  <c r="BG273" i="2"/>
  <c r="BF273" i="2"/>
  <c r="T273" i="2"/>
  <c r="R273" i="2"/>
  <c r="P273" i="2"/>
  <c r="BK273" i="2"/>
  <c r="J273" i="2"/>
  <c r="BE273" i="2"/>
  <c r="BI271" i="2"/>
  <c r="BH271" i="2"/>
  <c r="BG271" i="2"/>
  <c r="BF271" i="2"/>
  <c r="T271" i="2"/>
  <c r="R271" i="2"/>
  <c r="P271" i="2"/>
  <c r="BK271" i="2"/>
  <c r="J271" i="2"/>
  <c r="BE271" i="2"/>
  <c r="BI269" i="2"/>
  <c r="BH269" i="2"/>
  <c r="BG269" i="2"/>
  <c r="BF269" i="2"/>
  <c r="T269" i="2"/>
  <c r="R269" i="2"/>
  <c r="P269" i="2"/>
  <c r="BK269" i="2"/>
  <c r="J269" i="2"/>
  <c r="BE269" i="2"/>
  <c r="BI267" i="2"/>
  <c r="BH267" i="2"/>
  <c r="BG267" i="2"/>
  <c r="BF267" i="2"/>
  <c r="T267" i="2"/>
  <c r="R267" i="2"/>
  <c r="P267" i="2"/>
  <c r="BK267" i="2"/>
  <c r="J267" i="2"/>
  <c r="BE267" i="2"/>
  <c r="BI265" i="2"/>
  <c r="BH265" i="2"/>
  <c r="BG265" i="2"/>
  <c r="BF265" i="2"/>
  <c r="T265" i="2"/>
  <c r="R265" i="2"/>
  <c r="P265" i="2"/>
  <c r="BK265" i="2"/>
  <c r="J265" i="2"/>
  <c r="BE265" i="2"/>
  <c r="BI261" i="2"/>
  <c r="BH261" i="2"/>
  <c r="BG261" i="2"/>
  <c r="BF261" i="2"/>
  <c r="T261" i="2"/>
  <c r="R261" i="2"/>
  <c r="P261" i="2"/>
  <c r="BK261" i="2"/>
  <c r="J261" i="2"/>
  <c r="BE261" i="2"/>
  <c r="BI259" i="2"/>
  <c r="BH259" i="2"/>
  <c r="BG259" i="2"/>
  <c r="BF259" i="2"/>
  <c r="T259" i="2"/>
  <c r="R259" i="2"/>
  <c r="P259" i="2"/>
  <c r="BK259" i="2"/>
  <c r="J259" i="2"/>
  <c r="BE259" i="2"/>
  <c r="BI257" i="2"/>
  <c r="BH257" i="2"/>
  <c r="BG257" i="2"/>
  <c r="BF257" i="2"/>
  <c r="T257" i="2"/>
  <c r="R257" i="2"/>
  <c r="P257" i="2"/>
  <c r="BK257" i="2"/>
  <c r="J257" i="2"/>
  <c r="BE257" i="2"/>
  <c r="BI255" i="2"/>
  <c r="BH255" i="2"/>
  <c r="BG255" i="2"/>
  <c r="BF255" i="2"/>
  <c r="T255" i="2"/>
  <c r="T254" i="2"/>
  <c r="R255" i="2"/>
  <c r="R254" i="2"/>
  <c r="P255" i="2"/>
  <c r="P254" i="2"/>
  <c r="BK255" i="2"/>
  <c r="BK254" i="2"/>
  <c r="J254" i="2" s="1"/>
  <c r="J74" i="2" s="1"/>
  <c r="J255" i="2"/>
  <c r="BE255" i="2" s="1"/>
  <c r="BI253" i="2"/>
  <c r="BH253" i="2"/>
  <c r="BG253" i="2"/>
  <c r="BF253" i="2"/>
  <c r="T253" i="2"/>
  <c r="R253" i="2"/>
  <c r="P253" i="2"/>
  <c r="BK253" i="2"/>
  <c r="J253" i="2"/>
  <c r="BE253" i="2" s="1"/>
  <c r="BI251" i="2"/>
  <c r="BH251" i="2"/>
  <c r="BG251" i="2"/>
  <c r="BF251" i="2"/>
  <c r="T251" i="2"/>
  <c r="R251" i="2"/>
  <c r="P251" i="2"/>
  <c r="BK251" i="2"/>
  <c r="J251" i="2"/>
  <c r="BE251" i="2" s="1"/>
  <c r="BI249" i="2"/>
  <c r="BH249" i="2"/>
  <c r="BG249" i="2"/>
  <c r="BF249" i="2"/>
  <c r="T249" i="2"/>
  <c r="R249" i="2"/>
  <c r="P249" i="2"/>
  <c r="BK249" i="2"/>
  <c r="J249" i="2"/>
  <c r="BE249" i="2" s="1"/>
  <c r="BI247" i="2"/>
  <c r="BH247" i="2"/>
  <c r="BG247" i="2"/>
  <c r="BF247" i="2"/>
  <c r="T247" i="2"/>
  <c r="R247" i="2"/>
  <c r="P247" i="2"/>
  <c r="BK247" i="2"/>
  <c r="J247" i="2"/>
  <c r="BE247" i="2" s="1"/>
  <c r="BI245" i="2"/>
  <c r="BH245" i="2"/>
  <c r="BG245" i="2"/>
  <c r="BF245" i="2"/>
  <c r="T245" i="2"/>
  <c r="R245" i="2"/>
  <c r="P245" i="2"/>
  <c r="BK245" i="2"/>
  <c r="J245" i="2"/>
  <c r="BE245" i="2" s="1"/>
  <c r="BI243" i="2"/>
  <c r="BH243" i="2"/>
  <c r="BG243" i="2"/>
  <c r="BF243" i="2"/>
  <c r="T243" i="2"/>
  <c r="R243" i="2"/>
  <c r="P243" i="2"/>
  <c r="BK243" i="2"/>
  <c r="J243" i="2"/>
  <c r="BE243" i="2" s="1"/>
  <c r="BI241" i="2"/>
  <c r="BH241" i="2"/>
  <c r="BG241" i="2"/>
  <c r="BF241" i="2"/>
  <c r="T241" i="2"/>
  <c r="R241" i="2"/>
  <c r="P241" i="2"/>
  <c r="BK241" i="2"/>
  <c r="J241" i="2"/>
  <c r="BE241" i="2" s="1"/>
  <c r="BI239" i="2"/>
  <c r="BH239" i="2"/>
  <c r="BG239" i="2"/>
  <c r="BF239" i="2"/>
  <c r="T239" i="2"/>
  <c r="R239" i="2"/>
  <c r="P239" i="2"/>
  <c r="BK239" i="2"/>
  <c r="J239" i="2"/>
  <c r="BE239" i="2" s="1"/>
  <c r="BI237" i="2"/>
  <c r="BH237" i="2"/>
  <c r="BG237" i="2"/>
  <c r="BF237" i="2"/>
  <c r="T237" i="2"/>
  <c r="R237" i="2"/>
  <c r="P237" i="2"/>
  <c r="BK237" i="2"/>
  <c r="J237" i="2"/>
  <c r="BE237" i="2" s="1"/>
  <c r="BI235" i="2"/>
  <c r="BH235" i="2"/>
  <c r="BG235" i="2"/>
  <c r="BF235" i="2"/>
  <c r="T235" i="2"/>
  <c r="R235" i="2"/>
  <c r="P235" i="2"/>
  <c r="BK235" i="2"/>
  <c r="J235" i="2"/>
  <c r="BE235" i="2" s="1"/>
  <c r="BI234" i="2"/>
  <c r="BH234" i="2"/>
  <c r="BG234" i="2"/>
  <c r="BF234" i="2"/>
  <c r="T234" i="2"/>
  <c r="T233" i="2" s="1"/>
  <c r="R234" i="2"/>
  <c r="R233" i="2" s="1"/>
  <c r="P234" i="2"/>
  <c r="P233" i="2" s="1"/>
  <c r="BK234" i="2"/>
  <c r="BK233" i="2" s="1"/>
  <c r="J233" i="2" s="1"/>
  <c r="J73" i="2" s="1"/>
  <c r="J234" i="2"/>
  <c r="BE234" i="2" s="1"/>
  <c r="BI232" i="2"/>
  <c r="BH232" i="2"/>
  <c r="BG232" i="2"/>
  <c r="BF232" i="2"/>
  <c r="T232" i="2"/>
  <c r="R232" i="2"/>
  <c r="P232" i="2"/>
  <c r="BK232" i="2"/>
  <c r="J232" i="2"/>
  <c r="BE232" i="2"/>
  <c r="BI231" i="2"/>
  <c r="BH231" i="2"/>
  <c r="BG231" i="2"/>
  <c r="BF231" i="2"/>
  <c r="T231" i="2"/>
  <c r="R231" i="2"/>
  <c r="P231" i="2"/>
  <c r="BK231" i="2"/>
  <c r="J231" i="2"/>
  <c r="BE231" i="2"/>
  <c r="BI229" i="2"/>
  <c r="BH229" i="2"/>
  <c r="BG229" i="2"/>
  <c r="BF229" i="2"/>
  <c r="T229" i="2"/>
  <c r="R229" i="2"/>
  <c r="P229" i="2"/>
  <c r="BK229" i="2"/>
  <c r="J229" i="2"/>
  <c r="BE229" i="2"/>
  <c r="BI227" i="2"/>
  <c r="BH227" i="2"/>
  <c r="BG227" i="2"/>
  <c r="BF227" i="2"/>
  <c r="T227" i="2"/>
  <c r="R227" i="2"/>
  <c r="P227" i="2"/>
  <c r="BK227" i="2"/>
  <c r="J227" i="2"/>
  <c r="BE227" i="2"/>
  <c r="BI226" i="2"/>
  <c r="BH226" i="2"/>
  <c r="BG226" i="2"/>
  <c r="BF226" i="2"/>
  <c r="T226" i="2"/>
  <c r="R226" i="2"/>
  <c r="P226" i="2"/>
  <c r="BK226" i="2"/>
  <c r="J226" i="2"/>
  <c r="BE226" i="2"/>
  <c r="BI224" i="2"/>
  <c r="BH224" i="2"/>
  <c r="BG224" i="2"/>
  <c r="BF224" i="2"/>
  <c r="T224" i="2"/>
  <c r="R224" i="2"/>
  <c r="P224" i="2"/>
  <c r="BK224" i="2"/>
  <c r="J224" i="2"/>
  <c r="BE224" i="2"/>
  <c r="BI222" i="2"/>
  <c r="BH222" i="2"/>
  <c r="BG222" i="2"/>
  <c r="BF222" i="2"/>
  <c r="T222" i="2"/>
  <c r="R222" i="2"/>
  <c r="R215" i="2" s="1"/>
  <c r="P222" i="2"/>
  <c r="BK222" i="2"/>
  <c r="J222" i="2"/>
  <c r="BE222" i="2"/>
  <c r="BI220" i="2"/>
  <c r="BH220" i="2"/>
  <c r="BG220" i="2"/>
  <c r="BF220" i="2"/>
  <c r="T220" i="2"/>
  <c r="R220" i="2"/>
  <c r="P220" i="2"/>
  <c r="BK220" i="2"/>
  <c r="BK215" i="2" s="1"/>
  <c r="J215" i="2" s="1"/>
  <c r="J72" i="2" s="1"/>
  <c r="J220" i="2"/>
  <c r="BE220" i="2"/>
  <c r="BI216" i="2"/>
  <c r="BH216" i="2"/>
  <c r="BG216" i="2"/>
  <c r="BF216" i="2"/>
  <c r="T216" i="2"/>
  <c r="T215" i="2"/>
  <c r="R216" i="2"/>
  <c r="P216" i="2"/>
  <c r="P215" i="2"/>
  <c r="BK216" i="2"/>
  <c r="J216" i="2"/>
  <c r="BE216" i="2" s="1"/>
  <c r="BI214" i="2"/>
  <c r="BH214" i="2"/>
  <c r="BG214" i="2"/>
  <c r="BF214" i="2"/>
  <c r="T214" i="2"/>
  <c r="R214" i="2"/>
  <c r="P214" i="2"/>
  <c r="BK214" i="2"/>
  <c r="J214" i="2"/>
  <c r="BE214" i="2" s="1"/>
  <c r="BI213" i="2"/>
  <c r="BH213" i="2"/>
  <c r="BG213" i="2"/>
  <c r="BF213" i="2"/>
  <c r="T213" i="2"/>
  <c r="R213" i="2"/>
  <c r="P213" i="2"/>
  <c r="BK213" i="2"/>
  <c r="J213" i="2"/>
  <c r="BE213" i="2" s="1"/>
  <c r="BI212" i="2"/>
  <c r="BH212" i="2"/>
  <c r="BG212" i="2"/>
  <c r="BF212" i="2"/>
  <c r="T212" i="2"/>
  <c r="T211" i="2" s="1"/>
  <c r="R212" i="2"/>
  <c r="R211" i="2" s="1"/>
  <c r="P212" i="2"/>
  <c r="P211" i="2" s="1"/>
  <c r="BK212" i="2"/>
  <c r="BK211" i="2" s="1"/>
  <c r="J211" i="2" s="1"/>
  <c r="J71" i="2" s="1"/>
  <c r="J212" i="2"/>
  <c r="BE212" i="2" s="1"/>
  <c r="BI210" i="2"/>
  <c r="BH210" i="2"/>
  <c r="BG210" i="2"/>
  <c r="BF210" i="2"/>
  <c r="T210" i="2"/>
  <c r="R210" i="2"/>
  <c r="P210" i="2"/>
  <c r="BK210" i="2"/>
  <c r="J210" i="2"/>
  <c r="BE210" i="2"/>
  <c r="BI209" i="2"/>
  <c r="BH209" i="2"/>
  <c r="BG209" i="2"/>
  <c r="BF209" i="2"/>
  <c r="T209" i="2"/>
  <c r="R209" i="2"/>
  <c r="P209" i="2"/>
  <c r="BK209" i="2"/>
  <c r="J209" i="2"/>
  <c r="BE209" i="2"/>
  <c r="BI208" i="2"/>
  <c r="BH208" i="2"/>
  <c r="BG208" i="2"/>
  <c r="BF208" i="2"/>
  <c r="T208" i="2"/>
  <c r="R208" i="2"/>
  <c r="P208" i="2"/>
  <c r="BK208" i="2"/>
  <c r="J208" i="2"/>
  <c r="BE208" i="2"/>
  <c r="BI207" i="2"/>
  <c r="BH207" i="2"/>
  <c r="BG207" i="2"/>
  <c r="BF207" i="2"/>
  <c r="T207" i="2"/>
  <c r="R207" i="2"/>
  <c r="R204" i="2" s="1"/>
  <c r="P207" i="2"/>
  <c r="BK207" i="2"/>
  <c r="J207" i="2"/>
  <c r="BE207" i="2"/>
  <c r="BI206" i="2"/>
  <c r="BH206" i="2"/>
  <c r="BG206" i="2"/>
  <c r="BF206" i="2"/>
  <c r="T206" i="2"/>
  <c r="R206" i="2"/>
  <c r="P206" i="2"/>
  <c r="BK206" i="2"/>
  <c r="BK204" i="2" s="1"/>
  <c r="J204" i="2" s="1"/>
  <c r="J70" i="2" s="1"/>
  <c r="J206" i="2"/>
  <c r="BE206" i="2"/>
  <c r="BI205" i="2"/>
  <c r="BH205" i="2"/>
  <c r="BG205" i="2"/>
  <c r="BF205" i="2"/>
  <c r="T205" i="2"/>
  <c r="T204" i="2"/>
  <c r="R205" i="2"/>
  <c r="P205" i="2"/>
  <c r="P204" i="2"/>
  <c r="BK205" i="2"/>
  <c r="J205" i="2"/>
  <c r="BE205" i="2" s="1"/>
  <c r="BI203" i="2"/>
  <c r="BH203" i="2"/>
  <c r="BG203" i="2"/>
  <c r="BF203" i="2"/>
  <c r="T203" i="2"/>
  <c r="R203" i="2"/>
  <c r="P203" i="2"/>
  <c r="BK203" i="2"/>
  <c r="J203" i="2"/>
  <c r="BE203" i="2" s="1"/>
  <c r="BI202" i="2"/>
  <c r="BH202" i="2"/>
  <c r="BG202" i="2"/>
  <c r="BF202" i="2"/>
  <c r="T202" i="2"/>
  <c r="R202" i="2"/>
  <c r="P202" i="2"/>
  <c r="BK202" i="2"/>
  <c r="J202" i="2"/>
  <c r="BE202" i="2" s="1"/>
  <c r="BI201" i="2"/>
  <c r="BH201" i="2"/>
  <c r="BG201" i="2"/>
  <c r="BF201" i="2"/>
  <c r="T201" i="2"/>
  <c r="R201" i="2"/>
  <c r="P201" i="2"/>
  <c r="BK201" i="2"/>
  <c r="J201" i="2"/>
  <c r="BE201" i="2" s="1"/>
  <c r="BI199" i="2"/>
  <c r="BH199" i="2"/>
  <c r="BG199" i="2"/>
  <c r="BF199" i="2"/>
  <c r="T199" i="2"/>
  <c r="R199" i="2"/>
  <c r="P199" i="2"/>
  <c r="BK199" i="2"/>
  <c r="J199" i="2"/>
  <c r="BE199" i="2" s="1"/>
  <c r="BI197" i="2"/>
  <c r="BH197" i="2"/>
  <c r="BG197" i="2"/>
  <c r="BF197" i="2"/>
  <c r="T197" i="2"/>
  <c r="R197" i="2"/>
  <c r="P197" i="2"/>
  <c r="BK197" i="2"/>
  <c r="J197" i="2"/>
  <c r="BE197" i="2" s="1"/>
  <c r="BI195" i="2"/>
  <c r="BH195" i="2"/>
  <c r="BG195" i="2"/>
  <c r="BF195" i="2"/>
  <c r="T195" i="2"/>
  <c r="T194" i="2" s="1"/>
  <c r="R195" i="2"/>
  <c r="R194" i="2" s="1"/>
  <c r="P195" i="2"/>
  <c r="P194" i="2" s="1"/>
  <c r="BK195" i="2"/>
  <c r="BK194" i="2" s="1"/>
  <c r="J194" i="2" s="1"/>
  <c r="J69" i="2" s="1"/>
  <c r="J195" i="2"/>
  <c r="BE195" i="2" s="1"/>
  <c r="BI193" i="2"/>
  <c r="BH193" i="2"/>
  <c r="BG193" i="2"/>
  <c r="BF193" i="2"/>
  <c r="T193" i="2"/>
  <c r="T192" i="2"/>
  <c r="R193" i="2"/>
  <c r="R192" i="2"/>
  <c r="P193" i="2"/>
  <c r="P192" i="2"/>
  <c r="BK193" i="2"/>
  <c r="BK192" i="2"/>
  <c r="J192" i="2" s="1"/>
  <c r="J68" i="2" s="1"/>
  <c r="J193" i="2"/>
  <c r="BE193" i="2" s="1"/>
  <c r="BI191" i="2"/>
  <c r="BH191" i="2"/>
  <c r="BG191" i="2"/>
  <c r="BF191" i="2"/>
  <c r="T191" i="2"/>
  <c r="T190" i="2" s="1"/>
  <c r="R191" i="2"/>
  <c r="R190" i="2" s="1"/>
  <c r="P191" i="2"/>
  <c r="P190" i="2" s="1"/>
  <c r="BK191" i="2"/>
  <c r="BK190" i="2" s="1"/>
  <c r="J190" i="2" s="1"/>
  <c r="J67" i="2" s="1"/>
  <c r="J191" i="2"/>
  <c r="BE191" i="2" s="1"/>
  <c r="BI189" i="2"/>
  <c r="BH189" i="2"/>
  <c r="BG189" i="2"/>
  <c r="BF189" i="2"/>
  <c r="T189" i="2"/>
  <c r="T188" i="2"/>
  <c r="R189" i="2"/>
  <c r="R188" i="2" s="1"/>
  <c r="P189" i="2"/>
  <c r="P188" i="2" s="1"/>
  <c r="BK189" i="2"/>
  <c r="BK188" i="2" s="1"/>
  <c r="J189" i="2"/>
  <c r="BE189" i="2"/>
  <c r="BI186" i="2"/>
  <c r="BH186" i="2"/>
  <c r="BG186" i="2"/>
  <c r="BF186" i="2"/>
  <c r="T186" i="2"/>
  <c r="T185" i="2"/>
  <c r="R186" i="2"/>
  <c r="R185" i="2"/>
  <c r="P186" i="2"/>
  <c r="P185" i="2"/>
  <c r="BK186" i="2"/>
  <c r="BK185" i="2"/>
  <c r="J185" i="2" s="1"/>
  <c r="J64" i="2" s="1"/>
  <c r="J186" i="2"/>
  <c r="BE186" i="2" s="1"/>
  <c r="BI183" i="2"/>
  <c r="BH183" i="2"/>
  <c r="BG183" i="2"/>
  <c r="BF183" i="2"/>
  <c r="T183" i="2"/>
  <c r="R183" i="2"/>
  <c r="P183" i="2"/>
  <c r="BK183" i="2"/>
  <c r="J183" i="2"/>
  <c r="BE183" i="2" s="1"/>
  <c r="BI181" i="2"/>
  <c r="BH181" i="2"/>
  <c r="BG181" i="2"/>
  <c r="BF181" i="2"/>
  <c r="T181" i="2"/>
  <c r="R181" i="2"/>
  <c r="P181" i="2"/>
  <c r="BK181" i="2"/>
  <c r="J181" i="2"/>
  <c r="BE181" i="2" s="1"/>
  <c r="BI179" i="2"/>
  <c r="BH179" i="2"/>
  <c r="BG179" i="2"/>
  <c r="BF179" i="2"/>
  <c r="T179" i="2"/>
  <c r="R179" i="2"/>
  <c r="P179" i="2"/>
  <c r="BK179" i="2"/>
  <c r="J179" i="2"/>
  <c r="BE179" i="2" s="1"/>
  <c r="BI178" i="2"/>
  <c r="BH178" i="2"/>
  <c r="BG178" i="2"/>
  <c r="BF178" i="2"/>
  <c r="T178" i="2"/>
  <c r="R178" i="2"/>
  <c r="P178" i="2"/>
  <c r="BK178" i="2"/>
  <c r="J178" i="2"/>
  <c r="BE178" i="2" s="1"/>
  <c r="BI177" i="2"/>
  <c r="BH177" i="2"/>
  <c r="BG177" i="2"/>
  <c r="BF177" i="2"/>
  <c r="T177" i="2"/>
  <c r="T176" i="2" s="1"/>
  <c r="R177" i="2"/>
  <c r="R176" i="2" s="1"/>
  <c r="P177" i="2"/>
  <c r="P176" i="2" s="1"/>
  <c r="BK177" i="2"/>
  <c r="BK176" i="2" s="1"/>
  <c r="J176" i="2" s="1"/>
  <c r="J63" i="2" s="1"/>
  <c r="J177" i="2"/>
  <c r="BE177" i="2" s="1"/>
  <c r="BI175" i="2"/>
  <c r="BH175" i="2"/>
  <c r="BG175" i="2"/>
  <c r="BF175" i="2"/>
  <c r="T175" i="2"/>
  <c r="R175" i="2"/>
  <c r="P175" i="2"/>
  <c r="BK175" i="2"/>
  <c r="J175" i="2"/>
  <c r="BE175" i="2"/>
  <c r="BI171" i="2"/>
  <c r="BH171" i="2"/>
  <c r="BG171" i="2"/>
  <c r="BF171" i="2"/>
  <c r="T171" i="2"/>
  <c r="R171" i="2"/>
  <c r="P171" i="2"/>
  <c r="BK171" i="2"/>
  <c r="J171" i="2"/>
  <c r="BE171" i="2"/>
  <c r="BI165" i="2"/>
  <c r="BH165" i="2"/>
  <c r="BG165" i="2"/>
  <c r="BF165" i="2"/>
  <c r="T165" i="2"/>
  <c r="R165" i="2"/>
  <c r="P165" i="2"/>
  <c r="BK165" i="2"/>
  <c r="J165" i="2"/>
  <c r="BE165" i="2"/>
  <c r="BI163" i="2"/>
  <c r="BH163" i="2"/>
  <c r="BG163" i="2"/>
  <c r="BF163" i="2"/>
  <c r="T163" i="2"/>
  <c r="R163" i="2"/>
  <c r="P163" i="2"/>
  <c r="BK163" i="2"/>
  <c r="J163" i="2"/>
  <c r="BE163" i="2"/>
  <c r="BI161" i="2"/>
  <c r="BH161" i="2"/>
  <c r="BG161" i="2"/>
  <c r="BF161" i="2"/>
  <c r="T161" i="2"/>
  <c r="R161" i="2"/>
  <c r="P161" i="2"/>
  <c r="BK161" i="2"/>
  <c r="J161" i="2"/>
  <c r="BE161" i="2"/>
  <c r="BI159" i="2"/>
  <c r="BH159" i="2"/>
  <c r="BG159" i="2"/>
  <c r="BF159" i="2"/>
  <c r="T159" i="2"/>
  <c r="R159" i="2"/>
  <c r="P159" i="2"/>
  <c r="BK159" i="2"/>
  <c r="J159" i="2"/>
  <c r="BE159" i="2"/>
  <c r="BI157" i="2"/>
  <c r="BH157" i="2"/>
  <c r="BG157" i="2"/>
  <c r="BF157" i="2"/>
  <c r="T157" i="2"/>
  <c r="R157" i="2"/>
  <c r="P157" i="2"/>
  <c r="BK157" i="2"/>
  <c r="J157" i="2"/>
  <c r="BE157" i="2"/>
  <c r="BI156" i="2"/>
  <c r="BH156" i="2"/>
  <c r="BG156" i="2"/>
  <c r="BF156" i="2"/>
  <c r="T156" i="2"/>
  <c r="R156" i="2"/>
  <c r="P156" i="2"/>
  <c r="BK156" i="2"/>
  <c r="J156" i="2"/>
  <c r="BE156" i="2"/>
  <c r="BI152" i="2"/>
  <c r="BH152" i="2"/>
  <c r="BG152" i="2"/>
  <c r="BF152" i="2"/>
  <c r="T152" i="2"/>
  <c r="R152" i="2"/>
  <c r="P152" i="2"/>
  <c r="BK152" i="2"/>
  <c r="J152" i="2"/>
  <c r="BE152" i="2"/>
  <c r="BI147" i="2"/>
  <c r="BH147" i="2"/>
  <c r="BG147" i="2"/>
  <c r="BF147" i="2"/>
  <c r="T147" i="2"/>
  <c r="T146" i="2"/>
  <c r="R147" i="2"/>
  <c r="R146" i="2"/>
  <c r="P147" i="2"/>
  <c r="P146" i="2"/>
  <c r="BK147" i="2"/>
  <c r="BK146" i="2"/>
  <c r="J146" i="2" s="1"/>
  <c r="J62" i="2" s="1"/>
  <c r="J147" i="2"/>
  <c r="BE147" i="2" s="1"/>
  <c r="BI142" i="2"/>
  <c r="BH142" i="2"/>
  <c r="BG142" i="2"/>
  <c r="BF142" i="2"/>
  <c r="T142" i="2"/>
  <c r="R142" i="2"/>
  <c r="P142" i="2"/>
  <c r="BK142" i="2"/>
  <c r="J142" i="2"/>
  <c r="BE142" i="2" s="1"/>
  <c r="BI141" i="2"/>
  <c r="BH141" i="2"/>
  <c r="BG141" i="2"/>
  <c r="BF141" i="2"/>
  <c r="T141" i="2"/>
  <c r="T140" i="2" s="1"/>
  <c r="R141" i="2"/>
  <c r="R140" i="2" s="1"/>
  <c r="P141" i="2"/>
  <c r="P140" i="2" s="1"/>
  <c r="BK141" i="2"/>
  <c r="BK140" i="2" s="1"/>
  <c r="J140" i="2" s="1"/>
  <c r="J61" i="2" s="1"/>
  <c r="J141" i="2"/>
  <c r="BE141" i="2" s="1"/>
  <c r="BI139" i="2"/>
  <c r="BH139" i="2"/>
  <c r="BG139" i="2"/>
  <c r="BF139" i="2"/>
  <c r="T139" i="2"/>
  <c r="R139" i="2"/>
  <c r="P139" i="2"/>
  <c r="BK139" i="2"/>
  <c r="J139" i="2"/>
  <c r="BE139" i="2"/>
  <c r="BI136" i="2"/>
  <c r="BH136" i="2"/>
  <c r="BG136" i="2"/>
  <c r="BF136" i="2"/>
  <c r="T136" i="2"/>
  <c r="R136" i="2"/>
  <c r="P136" i="2"/>
  <c r="BK136" i="2"/>
  <c r="J136" i="2"/>
  <c r="BE136" i="2"/>
  <c r="BI130" i="2"/>
  <c r="BH130" i="2"/>
  <c r="BG130" i="2"/>
  <c r="BF130" i="2"/>
  <c r="T130" i="2"/>
  <c r="R130" i="2"/>
  <c r="P130" i="2"/>
  <c r="BK130" i="2"/>
  <c r="J130" i="2"/>
  <c r="BE130" i="2"/>
  <c r="BI128" i="2"/>
  <c r="BH128" i="2"/>
  <c r="BG128" i="2"/>
  <c r="BF128" i="2"/>
  <c r="T128" i="2"/>
  <c r="R128" i="2"/>
  <c r="P128" i="2"/>
  <c r="BK128" i="2"/>
  <c r="J128" i="2"/>
  <c r="BE128" i="2"/>
  <c r="BI126" i="2"/>
  <c r="BH126" i="2"/>
  <c r="BG126" i="2"/>
  <c r="BF126" i="2"/>
  <c r="T126" i="2"/>
  <c r="R126" i="2"/>
  <c r="P126" i="2"/>
  <c r="BK126" i="2"/>
  <c r="J126" i="2"/>
  <c r="BE126" i="2"/>
  <c r="BI124" i="2"/>
  <c r="BH124" i="2"/>
  <c r="BG124" i="2"/>
  <c r="BF124" i="2"/>
  <c r="T124" i="2"/>
  <c r="R124" i="2"/>
  <c r="P124" i="2"/>
  <c r="BK124" i="2"/>
  <c r="J124" i="2"/>
  <c r="BE124" i="2"/>
  <c r="BI122" i="2"/>
  <c r="BH122" i="2"/>
  <c r="BG122" i="2"/>
  <c r="BF122" i="2"/>
  <c r="T122" i="2"/>
  <c r="R122" i="2"/>
  <c r="P122" i="2"/>
  <c r="BK122" i="2"/>
  <c r="J122" i="2"/>
  <c r="BE122" i="2"/>
  <c r="BI120" i="2"/>
  <c r="BH120" i="2"/>
  <c r="BG120" i="2"/>
  <c r="BF120" i="2"/>
  <c r="T120" i="2"/>
  <c r="R120" i="2"/>
  <c r="P120" i="2"/>
  <c r="BK120" i="2"/>
  <c r="J120" i="2"/>
  <c r="BE120" i="2"/>
  <c r="BI118" i="2"/>
  <c r="BH118" i="2"/>
  <c r="BG118" i="2"/>
  <c r="BF118" i="2"/>
  <c r="T118" i="2"/>
  <c r="R118" i="2"/>
  <c r="P118" i="2"/>
  <c r="BK118" i="2"/>
  <c r="J118" i="2"/>
  <c r="BE118" i="2"/>
  <c r="BI116" i="2"/>
  <c r="BH116" i="2"/>
  <c r="BG116" i="2"/>
  <c r="BF116" i="2"/>
  <c r="T116" i="2"/>
  <c r="R116" i="2"/>
  <c r="P116" i="2"/>
  <c r="BK116" i="2"/>
  <c r="J116" i="2"/>
  <c r="BE116" i="2"/>
  <c r="BI114" i="2"/>
  <c r="BH114" i="2"/>
  <c r="BG114" i="2"/>
  <c r="BF114" i="2"/>
  <c r="T114" i="2"/>
  <c r="T113" i="2"/>
  <c r="R114" i="2"/>
  <c r="R113" i="2"/>
  <c r="P114" i="2"/>
  <c r="P113" i="2"/>
  <c r="BK114" i="2"/>
  <c r="BK113" i="2"/>
  <c r="J113" i="2" s="1"/>
  <c r="J60" i="2" s="1"/>
  <c r="J114" i="2"/>
  <c r="BE114" i="2" s="1"/>
  <c r="BI112" i="2"/>
  <c r="BH112" i="2"/>
  <c r="BG112" i="2"/>
  <c r="BF112" i="2"/>
  <c r="T112" i="2"/>
  <c r="R112" i="2"/>
  <c r="P112" i="2"/>
  <c r="BK112" i="2"/>
  <c r="J112" i="2"/>
  <c r="BE112" i="2" s="1"/>
  <c r="BI111" i="2"/>
  <c r="BH111" i="2"/>
  <c r="BG111" i="2"/>
  <c r="BF111" i="2"/>
  <c r="T111" i="2"/>
  <c r="R111" i="2"/>
  <c r="P111" i="2"/>
  <c r="BK111" i="2"/>
  <c r="J111" i="2"/>
  <c r="BE111" i="2" s="1"/>
  <c r="BI109" i="2"/>
  <c r="BH109" i="2"/>
  <c r="BG109" i="2"/>
  <c r="BF109" i="2"/>
  <c r="T109" i="2"/>
  <c r="R109" i="2"/>
  <c r="P109" i="2"/>
  <c r="BK109" i="2"/>
  <c r="J109" i="2"/>
  <c r="BE109" i="2" s="1"/>
  <c r="BI107" i="2"/>
  <c r="F34" i="2" s="1"/>
  <c r="BD52" i="1" s="1"/>
  <c r="BD51" i="1" s="1"/>
  <c r="W30" i="1" s="1"/>
  <c r="BH107" i="2"/>
  <c r="BG107" i="2"/>
  <c r="BF107" i="2"/>
  <c r="T107" i="2"/>
  <c r="T106" i="2" s="1"/>
  <c r="R107" i="2"/>
  <c r="R106" i="2" s="1"/>
  <c r="P107" i="2"/>
  <c r="P106" i="2" s="1"/>
  <c r="BK107" i="2"/>
  <c r="BK106" i="2" s="1"/>
  <c r="J106" i="2" s="1"/>
  <c r="J59" i="2" s="1"/>
  <c r="J107" i="2"/>
  <c r="BE107" i="2" s="1"/>
  <c r="BI104" i="2"/>
  <c r="BH104" i="2"/>
  <c r="BG104" i="2"/>
  <c r="BF104" i="2"/>
  <c r="T104" i="2"/>
  <c r="R104" i="2"/>
  <c r="P104" i="2"/>
  <c r="BK104" i="2"/>
  <c r="J104" i="2"/>
  <c r="BE104" i="2"/>
  <c r="BI103" i="2"/>
  <c r="BH103" i="2"/>
  <c r="BG103" i="2"/>
  <c r="BF103" i="2"/>
  <c r="T103" i="2"/>
  <c r="R103" i="2"/>
  <c r="R101" i="2" s="1"/>
  <c r="R100" i="2" s="1"/>
  <c r="P103" i="2"/>
  <c r="BK103" i="2"/>
  <c r="J103" i="2"/>
  <c r="BE103" i="2"/>
  <c r="BI102" i="2"/>
  <c r="BH102" i="2"/>
  <c r="BG102" i="2"/>
  <c r="F32" i="2" s="1"/>
  <c r="BB52" i="1" s="1"/>
  <c r="BB51" i="1" s="1"/>
  <c r="BF102" i="2"/>
  <c r="T102" i="2"/>
  <c r="T101" i="2"/>
  <c r="R102" i="2"/>
  <c r="P102" i="2"/>
  <c r="P101" i="2"/>
  <c r="BK102" i="2"/>
  <c r="J102" i="2"/>
  <c r="BE102" i="2" s="1"/>
  <c r="J95" i="2"/>
  <c r="F95" i="2"/>
  <c r="F93" i="2"/>
  <c r="E91" i="2"/>
  <c r="J51" i="2"/>
  <c r="F51" i="2"/>
  <c r="F49" i="2"/>
  <c r="E47" i="2"/>
  <c r="J18" i="2"/>
  <c r="E18" i="2"/>
  <c r="F96" i="2" s="1"/>
  <c r="J17" i="2"/>
  <c r="J12" i="2"/>
  <c r="J93" i="2" s="1"/>
  <c r="E7" i="2"/>
  <c r="E45" i="2" s="1"/>
  <c r="E89" i="2"/>
  <c r="AS51" i="1"/>
  <c r="L47" i="1"/>
  <c r="AM46" i="1"/>
  <c r="L46" i="1"/>
  <c r="AM44" i="1"/>
  <c r="L44" i="1"/>
  <c r="L42" i="1"/>
  <c r="L41" i="1"/>
  <c r="P187" i="2" l="1"/>
  <c r="P100" i="2"/>
  <c r="BK101" i="2"/>
  <c r="BK100" i="2" s="1"/>
  <c r="T100" i="2"/>
  <c r="F33" i="2"/>
  <c r="BC52" i="1" s="1"/>
  <c r="BC51" i="1" s="1"/>
  <c r="AY51" i="1" s="1"/>
  <c r="R187" i="2"/>
  <c r="R99" i="2" s="1"/>
  <c r="J31" i="2"/>
  <c r="AW52" i="1" s="1"/>
  <c r="T187" i="2"/>
  <c r="J317" i="2"/>
  <c r="J79" i="2" s="1"/>
  <c r="BK316" i="2"/>
  <c r="J316" i="2" s="1"/>
  <c r="J78" i="2" s="1"/>
  <c r="P99" i="2"/>
  <c r="AU52" i="1" s="1"/>
  <c r="AU51" i="1" s="1"/>
  <c r="W28" i="1"/>
  <c r="AX51" i="1"/>
  <c r="W29" i="1"/>
  <c r="J30" i="2"/>
  <c r="AV52" i="1" s="1"/>
  <c r="F30" i="2"/>
  <c r="AZ52" i="1" s="1"/>
  <c r="AZ51" i="1" s="1"/>
  <c r="J188" i="2"/>
  <c r="J66" i="2" s="1"/>
  <c r="BK187" i="2"/>
  <c r="J187" i="2" s="1"/>
  <c r="J65" i="2" s="1"/>
  <c r="J49" i="2"/>
  <c r="F52" i="2"/>
  <c r="F31" i="2"/>
  <c r="BA52" i="1" s="1"/>
  <c r="BA51" i="1" s="1"/>
  <c r="AT52" i="1" l="1"/>
  <c r="J101" i="2"/>
  <c r="J58" i="2" s="1"/>
  <c r="T99" i="2"/>
  <c r="W27" i="1"/>
  <c r="AW51" i="1"/>
  <c r="AK27" i="1" s="1"/>
  <c r="W26" i="1"/>
  <c r="AV51" i="1"/>
  <c r="J100" i="2"/>
  <c r="J57" i="2" s="1"/>
  <c r="BK99" i="2"/>
  <c r="J99" i="2" s="1"/>
  <c r="AT51" i="1" l="1"/>
  <c r="AK26" i="1"/>
  <c r="J56" i="2"/>
  <c r="J27" i="2"/>
  <c r="AG52" i="1" l="1"/>
  <c r="J36" i="2"/>
  <c r="AN52" i="1" l="1"/>
  <c r="AG51" i="1"/>
  <c r="AN51" i="1" l="1"/>
  <c r="AK23" i="1"/>
  <c r="AK32" i="1" s="1"/>
</calcChain>
</file>

<file path=xl/sharedStrings.xml><?xml version="1.0" encoding="utf-8"?>
<sst xmlns="http://schemas.openxmlformats.org/spreadsheetml/2006/main" count="3271" uniqueCount="838">
  <si>
    <t>Export VZ</t>
  </si>
  <si>
    <t>List obsahuje:</t>
  </si>
  <si>
    <t>1) Rekapitulace stavby</t>
  </si>
  <si>
    <t>2) Rekapitulace objektů stavby a soupisů prací</t>
  </si>
  <si>
    <t>3.0</t>
  </si>
  <si>
    <t/>
  </si>
  <si>
    <t>False</t>
  </si>
  <si>
    <t>{0c001c81-336e-4404-935e-718174b9201f}</t>
  </si>
  <si>
    <t>&gt;&gt;  skryté sloupce  &lt;&lt;</t>
  </si>
  <si>
    <t>0,01</t>
  </si>
  <si>
    <t>21</t>
  </si>
  <si>
    <t>15</t>
  </si>
  <si>
    <t>REKAPITULACE STAVBY</t>
  </si>
  <si>
    <t>v ---  níže se nacházejí doplnkové a pomocné údaje k sestavám  --- v</t>
  </si>
  <si>
    <t>Návod na vyplnění</t>
  </si>
  <si>
    <t>0,001</t>
  </si>
  <si>
    <t>Kód:</t>
  </si>
  <si>
    <t>18-022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</si>
  <si>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</si>
  <si>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</si>
  <si>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Gymnázium Pardubice, Mozartova 449</t>
  </si>
  <si>
    <t>KSO:</t>
  </si>
  <si>
    <t>CC-CZ:</t>
  </si>
  <si>
    <t>Místo:</t>
  </si>
  <si>
    <t>Pardubice</t>
  </si>
  <si>
    <t>Datum:</t>
  </si>
  <si>
    <t>26. 4. 2018</t>
  </si>
  <si>
    <t>Zadavatel:</t>
  </si>
  <si>
    <t>IČ:</t>
  </si>
  <si>
    <t>DIČ:</t>
  </si>
  <si>
    <t>Uchazeč:</t>
  </si>
  <si>
    <t>Vyplň údaj</t>
  </si>
  <si>
    <t>Projektant:</t>
  </si>
  <si>
    <t>Archistat s.r.o., Pardubice</t>
  </si>
  <si>
    <t>True</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</si>
  <si>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</si>
  <si>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</si>
  <si>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</si>
  <si>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</si>
  <si>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</si>
  <si>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</si>
  <si>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</si>
  <si>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</si>
  <si>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</si>
  <si>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</si>
  <si>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</si>
  <si>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</si>
  <si>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</si>
  <si>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</si>
  <si>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</si>
  <si>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</si>
  <si>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</si>
  <si>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</si>
  <si>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</si>
  <si>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</si>
  <si>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</si>
  <si>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</si>
  <si>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</si>
  <si>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</si>
  <si>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</si>
  <si>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</si>
  <si>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</si>
  <si>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</si>
  <si>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</si>
  <si>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</si>
  <si>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</si>
  <si>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</si>
  <si>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</si>
  <si>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</si>
  <si>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</si>
  <si>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</si>
  <si>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</si>
  <si>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</si>
  <si>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</si>
  <si>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</si>
  <si>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</si>
  <si>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</si>
  <si>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 xml:space="preserve">Respirium na gymnáziu </t>
  </si>
  <si>
    <t>STA</t>
  </si>
  <si>
    <t>1</t>
  </si>
  <si>
    <t>{773288a3-8c1a-433b-966f-2992c6b239f5}</t>
  </si>
  <si>
    <t>2</t>
  </si>
  <si>
    <t>1) Krycí list soupisu</t>
  </si>
  <si>
    <t>2) Rekapitulace</t>
  </si>
  <si>
    <t>3) Soupis prací</t>
  </si>
  <si>
    <t>Zpět na list:</t>
  </si>
  <si>
    <t>Rekapitulace stavby</t>
  </si>
  <si>
    <t>KRYCÍ LIST SOUPISU</t>
  </si>
  <si>
    <t>Objekt:</t>
  </si>
  <si>
    <t xml:space="preserve">01 - Respirium na gymnáziu </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</si>
  <si>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</si>
  <si>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</si>
  <si>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</si>
  <si>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</si>
  <si>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</si>
  <si>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</si>
  <si>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</si>
  <si>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</si>
  <si>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61 - Úprava povrchů vnitřních</t>
  </si>
  <si>
    <t xml:space="preserve">    9 - Ostatní konstrukce a práce, bourání</t>
  </si>
  <si>
    <t xml:space="preserve">    96 - Bourání konstrukcí</t>
  </si>
  <si>
    <t xml:space="preserve">    997 - Přesun sutě</t>
  </si>
  <si>
    <t xml:space="preserve">    998 - Přesun hmot</t>
  </si>
  <si>
    <t>PSV - Práce a dodávky PSV</t>
  </si>
  <si>
    <t xml:space="preserve">    721 - Zdravotechnika </t>
  </si>
  <si>
    <t xml:space="preserve">    731 - Ústřední vytápění </t>
  </si>
  <si>
    <t xml:space="preserve">    741 - Elektroinstalace</t>
  </si>
  <si>
    <t xml:space="preserve">    763 - Konstrukce suché výstavby</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</si>
  <si>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</si>
  <si>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</si>
  <si>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</si>
  <si>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</si>
  <si>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</si>
  <si>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</si>
  <si>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</si>
  <si>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</si>
  <si>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</si>
  <si>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</si>
  <si>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</si>
  <si>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</si>
  <si>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</si>
  <si>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</si>
  <si>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</si>
  <si>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</si>
  <si>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</si>
  <si>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</si>
  <si>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</si>
  <si>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</si>
  <si>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</si>
  <si>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</si>
  <si>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</si>
  <si>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</si>
  <si>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</si>
  <si>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</si>
  <si>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</si>
  <si>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</si>
  <si>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</si>
  <si>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</si>
  <si>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317121251</t>
  </si>
  <si>
    <t>Montáž ŽB překladů prefabrikovaných do rýh světlosti otvoru do 1800 mm</t>
  </si>
  <si>
    <t>kus</t>
  </si>
  <si>
    <t>CS ÚRS 2018 01</t>
  </si>
  <si>
    <t>4</t>
  </si>
  <si>
    <t>1402659457</t>
  </si>
  <si>
    <t>M</t>
  </si>
  <si>
    <t>59321112</t>
  </si>
  <si>
    <t>překlad železobetonový RZP 119x10x19 cm</t>
  </si>
  <si>
    <t>8</t>
  </si>
  <si>
    <t>1716826144</t>
  </si>
  <si>
    <t>340271025</t>
  </si>
  <si>
    <t>Zazdívka otvorů v příčkách nebo stěnách plochy do 4 m2  tvárnicemi pórobetonovými tl 100 mm</t>
  </si>
  <si>
    <t>m2</t>
  </si>
  <si>
    <t>-1685899279</t>
  </si>
  <si>
    <t>VV</t>
  </si>
  <si>
    <t>1,0*2,1</t>
  </si>
  <si>
    <t>6</t>
  </si>
  <si>
    <t>Úpravy povrchů, podlahy a osazování výplní</t>
  </si>
  <si>
    <t>631312141</t>
  </si>
  <si>
    <t>Doplnění rýh v dosavadních mazaninách betonem prostým</t>
  </si>
  <si>
    <t>m3</t>
  </si>
  <si>
    <t>254073602</t>
  </si>
  <si>
    <t>"po vybouraných příčkách" (6,1+5,0+3,2+3,2+4,2)*0,15*0,05</t>
  </si>
  <si>
    <t>5</t>
  </si>
  <si>
    <t>632450132</t>
  </si>
  <si>
    <t>Vyrovnávací cementový potěr tl do 30 mm ze suchých směsí provedený v ploše</t>
  </si>
  <si>
    <t>-824242066</t>
  </si>
  <si>
    <t>"P5" 49,2</t>
  </si>
  <si>
    <t>642944121</t>
  </si>
  <si>
    <t>Osazování ocelových zárubní dodatečné pl do 2,5 m2</t>
  </si>
  <si>
    <t>256649799</t>
  </si>
  <si>
    <t>7</t>
  </si>
  <si>
    <t>55331201</t>
  </si>
  <si>
    <t>zárubeň ocelová pro běžné zdění pro příčku 100 mm šíře 800 L/P</t>
  </si>
  <si>
    <t>-1329618018</t>
  </si>
  <si>
    <t>61</t>
  </si>
  <si>
    <t>Úprava povrchů vnitřních</t>
  </si>
  <si>
    <t>611135101</t>
  </si>
  <si>
    <t>Hrubá výplň rýh ve stropech maltou jakékoli šířky rýhy</t>
  </si>
  <si>
    <t>1442638630</t>
  </si>
  <si>
    <t>"po vybouraných příčkách" (6,1+5,0+3,2+3,2)*0,15</t>
  </si>
  <si>
    <t>9</t>
  </si>
  <si>
    <t>611315121</t>
  </si>
  <si>
    <t>Vápenná štuková omítka rýh ve stropech šířky do 150 mm</t>
  </si>
  <si>
    <t>1683395429</t>
  </si>
  <si>
    <t>10</t>
  </si>
  <si>
    <t>612135101</t>
  </si>
  <si>
    <t>Hrubá výplň rýh ve stěnách maltou jakékoli šířky rýhy</t>
  </si>
  <si>
    <t>1741085149</t>
  </si>
  <si>
    <t>"po vybouraných příčkách" 3,2*6*0,15</t>
  </si>
  <si>
    <t>11</t>
  </si>
  <si>
    <t>612315121</t>
  </si>
  <si>
    <t>Vápenná štuková omítka rýh ve stěnách šířky do 150 mm</t>
  </si>
  <si>
    <t>1644034333</t>
  </si>
  <si>
    <t>12</t>
  </si>
  <si>
    <t>612142001</t>
  </si>
  <si>
    <t>Potažení vnitřních stěn sklovláknitým pletivem vtlačeným do tenkovrstvé hmoty</t>
  </si>
  <si>
    <t>-1733179576</t>
  </si>
  <si>
    <t>"zazděný otvor po stáv. dveřích" 1,0*2,1*2</t>
  </si>
  <si>
    <t>13</t>
  </si>
  <si>
    <t>612315225</t>
  </si>
  <si>
    <t>Vápenná štuková omítka malých ploch do 4,0 m2 na stěnách</t>
  </si>
  <si>
    <t>-25335169</t>
  </si>
  <si>
    <t>"zazděný otvor po stáv. dveřích" 2</t>
  </si>
  <si>
    <t>14</t>
  </si>
  <si>
    <t>619995001</t>
  </si>
  <si>
    <t>Začištění omítek kolem oken, dveří, podlah nebo obkladů</t>
  </si>
  <si>
    <t>m</t>
  </si>
  <si>
    <t>1985357434</t>
  </si>
  <si>
    <t>"u nových dveří" (2,0+0,9+2,0)*2</t>
  </si>
  <si>
    <t>611315421</t>
  </si>
  <si>
    <t>Oprava vnitřní vápenné štukové omítky stropů v rozsahu plochy do 10%</t>
  </si>
  <si>
    <t>1085122038</t>
  </si>
  <si>
    <t>99,3-46,0</t>
  </si>
  <si>
    <t>16</t>
  </si>
  <si>
    <t>612315422</t>
  </si>
  <si>
    <t>Oprava vnitřní vápenné štukové omítky stěn v rozsahu plochy do 30%</t>
  </si>
  <si>
    <t>-42320098</t>
  </si>
  <si>
    <t>(8,5+6,1+8,5)*3,2</t>
  </si>
  <si>
    <t>(7,3+7,3+7,3)*1,2</t>
  </si>
  <si>
    <t>(0,8+0,4)*2*3,2</t>
  </si>
  <si>
    <t>-7,2</t>
  </si>
  <si>
    <t>Součet</t>
  </si>
  <si>
    <t>17</t>
  </si>
  <si>
    <t>612131101</t>
  </si>
  <si>
    <t>Cementový postřik vnitřních stěn nanášený celoplošně ručně</t>
  </si>
  <si>
    <t>-1980492796</t>
  </si>
  <si>
    <t>(1,5+6,8+7,3+0,4*2+6,8+1,6)*2,0-4,0</t>
  </si>
  <si>
    <t>18</t>
  </si>
  <si>
    <t>622321141</t>
  </si>
  <si>
    <t>Vápenocementová omítka štuková dvouvrstvá vnějších stěn nanášená ručně</t>
  </si>
  <si>
    <t>1032158820</t>
  </si>
  <si>
    <t>Ostatní konstrukce a práce, bourání</t>
  </si>
  <si>
    <t>19</t>
  </si>
  <si>
    <t>951821601.1</t>
  </si>
  <si>
    <t>Rolovací bezpečnostní mříž na elektro pohon včetně příslušenství rozm. cca 4000x3200 mm, dodávka a montáž</t>
  </si>
  <si>
    <t>950166773</t>
  </si>
  <si>
    <t>20</t>
  </si>
  <si>
    <t>952901111</t>
  </si>
  <si>
    <t>Vyčištění budov bytové a občanské výstavby při výšce podlaží do 4 m</t>
  </si>
  <si>
    <t>-1473824824</t>
  </si>
  <si>
    <t>25,2+49,2+5,3+19,6</t>
  </si>
  <si>
    <t>20,7</t>
  </si>
  <si>
    <t>96</t>
  </si>
  <si>
    <t>Bourání konstrukcí</t>
  </si>
  <si>
    <t>962031132</t>
  </si>
  <si>
    <t>Bourání příček z cihel pálených na MVC tl do 100 mm</t>
  </si>
  <si>
    <t>-2052841933</t>
  </si>
  <si>
    <t>P</t>
  </si>
  <si>
    <t>Poznámka k položce:
Včetně vybourání dveří a zárubní.</t>
  </si>
  <si>
    <t>(6,1+5,0+3,2+3,2)*3,2</t>
  </si>
  <si>
    <t>4,2*1,25</t>
  </si>
  <si>
    <t>22</t>
  </si>
  <si>
    <t>965046111</t>
  </si>
  <si>
    <t>Broušení stávajících betonových podlah úběr do 3 mm</t>
  </si>
  <si>
    <t>1017324575</t>
  </si>
  <si>
    <t>"P1" 19,5+19,7+9,7</t>
  </si>
  <si>
    <t>"P2" 49,0</t>
  </si>
  <si>
    <t>23</t>
  </si>
  <si>
    <t>965081223</t>
  </si>
  <si>
    <t>Bourání podlah z dlaždic keramických nebo xylolitových tl přes 10 mm plochy přes 1 m2</t>
  </si>
  <si>
    <t>646957671</t>
  </si>
  <si>
    <t>24</t>
  </si>
  <si>
    <t>968072455</t>
  </si>
  <si>
    <t>Vybourání kovových dveřních zárubní pl do 2 m2</t>
  </si>
  <si>
    <t>-747809991</t>
  </si>
  <si>
    <t>0,8*2,0</t>
  </si>
  <si>
    <t>25</t>
  </si>
  <si>
    <t>971033621</t>
  </si>
  <si>
    <t>Vybourání otvorů ve zdivu cihelném pl do 4 m2 na MVC nebo MV tl do 100 mm</t>
  </si>
  <si>
    <t>1414570642</t>
  </si>
  <si>
    <t>26</t>
  </si>
  <si>
    <t>977211111</t>
  </si>
  <si>
    <t>Řezání kcí hl do 200 mm stěnovou pilou do průměru výztuže 16 mm</t>
  </si>
  <si>
    <t>-1277833771</t>
  </si>
  <si>
    <t>"otvor pro nové dveře" 2,1+1,0+2,1</t>
  </si>
  <si>
    <t>27</t>
  </si>
  <si>
    <t>978011121</t>
  </si>
  <si>
    <t>Otlučení (osekání) vnitřní vápenné nebo vápenocementové omítky stropů v rozsahu do 10 %</t>
  </si>
  <si>
    <t>-1742018640</t>
  </si>
  <si>
    <t>28</t>
  </si>
  <si>
    <t>978013141</t>
  </si>
  <si>
    <t>Otlučení (osekání) vnitřní vápenné nebo vápenocementové omítky stěn v rozsahu do 30 %</t>
  </si>
  <si>
    <t>-366415821</t>
  </si>
  <si>
    <t>29</t>
  </si>
  <si>
    <t>978059541</t>
  </si>
  <si>
    <t>Odsekání a odebrání obkladů stěn z vnitřních obkládaček plochy přes 1 m2</t>
  </si>
  <si>
    <t>-992874177</t>
  </si>
  <si>
    <t>(6,8+7,3+0,3+0,4)*2*2,0-1,6*2-2,9-1,0*4</t>
  </si>
  <si>
    <t>(4,2+0,15)*2*1,25</t>
  </si>
  <si>
    <t>30</t>
  </si>
  <si>
    <t>985121101</t>
  </si>
  <si>
    <t>Tryskání degradovaného betonu stěn a podlah sušeným pískem</t>
  </si>
  <si>
    <t>1806183540</t>
  </si>
  <si>
    <t>997</t>
  </si>
  <si>
    <t>Přesun sutě</t>
  </si>
  <si>
    <t>31</t>
  </si>
  <si>
    <t>997013211</t>
  </si>
  <si>
    <t>Vnitrostaveništní doprava suti a vybouraných hmot pro budovy v do 6 m ručně</t>
  </si>
  <si>
    <t>t</t>
  </si>
  <si>
    <t>1559721023</t>
  </si>
  <si>
    <t>32</t>
  </si>
  <si>
    <t>997013501</t>
  </si>
  <si>
    <t>Odvoz suti a vybouraných hmot na skládku nebo meziskládku do 1 km se složením</t>
  </si>
  <si>
    <t>1796059098</t>
  </si>
  <si>
    <t>33</t>
  </si>
  <si>
    <t>997013509</t>
  </si>
  <si>
    <t>Příplatek k odvozu suti a vybouraných hmot na skládku ZKD 1 km přes 1 km</t>
  </si>
  <si>
    <t>1062547232</t>
  </si>
  <si>
    <t>23,183*19</t>
  </si>
  <si>
    <t>34</t>
  </si>
  <si>
    <t>997013800</t>
  </si>
  <si>
    <t>Poplatek za uložení stavebního odpadu na skládce - suť (skládkovné)</t>
  </si>
  <si>
    <t>-905844677</t>
  </si>
  <si>
    <t>23,183*0,5</t>
  </si>
  <si>
    <t>35</t>
  </si>
  <si>
    <t>997013831</t>
  </si>
  <si>
    <t xml:space="preserve">Poplatek za uložení na skládce (skládkovné) stavebního odpadu směsného  </t>
  </si>
  <si>
    <t>1601222642</t>
  </si>
  <si>
    <t>998</t>
  </si>
  <si>
    <t>Přesun hmot</t>
  </si>
  <si>
    <t>36</t>
  </si>
  <si>
    <t>998018001</t>
  </si>
  <si>
    <t>Přesun hmot ruční pro budovy v do 6 m</t>
  </si>
  <si>
    <t>1787734652</t>
  </si>
  <si>
    <t>PSV</t>
  </si>
  <si>
    <t>Práce a dodávky PSV</t>
  </si>
  <si>
    <t>721</t>
  </si>
  <si>
    <t xml:space="preserve">Zdravotechnika </t>
  </si>
  <si>
    <t>37</t>
  </si>
  <si>
    <t>721000040</t>
  </si>
  <si>
    <t>Zdravotechnické instalace  /viz. samostatný rozpočet - zadání/</t>
  </si>
  <si>
    <t>Kč</t>
  </si>
  <si>
    <t>-253144265</t>
  </si>
  <si>
    <t>731</t>
  </si>
  <si>
    <t xml:space="preserve">Ústřední vytápění </t>
  </si>
  <si>
    <t>38</t>
  </si>
  <si>
    <t>731000050</t>
  </si>
  <si>
    <t>Vytápění /viz. samostatný rozpočet - zadání/</t>
  </si>
  <si>
    <t>1457409588</t>
  </si>
  <si>
    <t>741</t>
  </si>
  <si>
    <t>Elektroinstalace</t>
  </si>
  <si>
    <t>39</t>
  </si>
  <si>
    <t>741000060</t>
  </si>
  <si>
    <t>Elektroinstalace  /viz. samostatný rozpočet - zadání/</t>
  </si>
  <si>
    <t>2060744050</t>
  </si>
  <si>
    <t>763</t>
  </si>
  <si>
    <t>Konstrukce suché výstavby</t>
  </si>
  <si>
    <t>40</t>
  </si>
  <si>
    <t>763111313</t>
  </si>
  <si>
    <t>SDK příčka tl 100 mm profil CW+UW 75 desky 1xA 12,5 bez TI EI 15 Rw</t>
  </si>
  <si>
    <t>-1831089212</t>
  </si>
  <si>
    <t>(2,0+2,85+2,0)*3,2</t>
  </si>
  <si>
    <t>41</t>
  </si>
  <si>
    <t>763131411</t>
  </si>
  <si>
    <t>SDK podhled desky 1xA 12,5 bez TI dvouvrstvá spodní kce profil CD+UD</t>
  </si>
  <si>
    <t>1190828578</t>
  </si>
  <si>
    <t>7,7*6,0</t>
  </si>
  <si>
    <t>42</t>
  </si>
  <si>
    <t>763131721</t>
  </si>
  <si>
    <t>SDK podhled skoková změna v do 0,5 m</t>
  </si>
  <si>
    <t>877208243</t>
  </si>
  <si>
    <t>7,7+6,0</t>
  </si>
  <si>
    <t>43</t>
  </si>
  <si>
    <t>763181311</t>
  </si>
  <si>
    <t>Montáž jednokřídlové kovové zárubně v do 2,75 m SDK příčka</t>
  </si>
  <si>
    <t>1391895151</t>
  </si>
  <si>
    <t>44</t>
  </si>
  <si>
    <t>55331522</t>
  </si>
  <si>
    <t>zárubeň ocelová pro sádrokarton tl.100 mm š 800 L/P</t>
  </si>
  <si>
    <t>1953964588</t>
  </si>
  <si>
    <t>45</t>
  </si>
  <si>
    <t>998763301</t>
  </si>
  <si>
    <t>Přesun hmot tonážní pro sádrokartonové konstrukce v objektech v do 6 m</t>
  </si>
  <si>
    <t>-1925596232</t>
  </si>
  <si>
    <t>766</t>
  </si>
  <si>
    <t>Konstrukce truhlářské</t>
  </si>
  <si>
    <t>46</t>
  </si>
  <si>
    <t>766660001</t>
  </si>
  <si>
    <t>Montáž dveřních křídel otvíravých 1křídlových š do 0,8 m do ocelové zárubně</t>
  </si>
  <si>
    <t>-486376543</t>
  </si>
  <si>
    <t>47</t>
  </si>
  <si>
    <t>611600521</t>
  </si>
  <si>
    <t>dveře dřevěné plné 800x1970 mm, bílé hladké, klika-klika, vložkový zámek</t>
  </si>
  <si>
    <t>1110201102</t>
  </si>
  <si>
    <t>48</t>
  </si>
  <si>
    <t>766664921.1</t>
  </si>
  <si>
    <t>Oprava a údržba dřevěných dveří - spasování nových dveří do stávající zárubně</t>
  </si>
  <si>
    <t>-1290284698</t>
  </si>
  <si>
    <t>49</t>
  </si>
  <si>
    <t>766695212</t>
  </si>
  <si>
    <t>Montáž truhlářských prahů dveří 1křídlových šířky do 10 cm</t>
  </si>
  <si>
    <t>-1751004116</t>
  </si>
  <si>
    <t>50</t>
  </si>
  <si>
    <t>611871561</t>
  </si>
  <si>
    <t>práh dveřní dřevěný dubový lakovaný tl 2cm dl 82cm š 10cm</t>
  </si>
  <si>
    <t>1179620969</t>
  </si>
  <si>
    <t>51</t>
  </si>
  <si>
    <t>998766101</t>
  </si>
  <si>
    <t>Přesun hmot tonážní pro konstrukce truhlářské v objektech v do 6 m</t>
  </si>
  <si>
    <t>439424768</t>
  </si>
  <si>
    <t>767</t>
  </si>
  <si>
    <t>Konstrukce zámečnické</t>
  </si>
  <si>
    <t>52</t>
  </si>
  <si>
    <t>767995111</t>
  </si>
  <si>
    <t>Montáž atypických zámečnických konstrukcí hmotnosti do 5 kg</t>
  </si>
  <si>
    <t>kg</t>
  </si>
  <si>
    <t>974948812</t>
  </si>
  <si>
    <t>53</t>
  </si>
  <si>
    <t>553852101</t>
  </si>
  <si>
    <t>kovový kotevní prvek pro zavěšená křesla</t>
  </si>
  <si>
    <t>925453191</t>
  </si>
  <si>
    <t>54</t>
  </si>
  <si>
    <t>998767101</t>
  </si>
  <si>
    <t>Přesun hmot tonážní pro zámečnické konstrukce v objektech v do 6 m</t>
  </si>
  <si>
    <t>125545046</t>
  </si>
  <si>
    <t>771</t>
  </si>
  <si>
    <t>Podlahy z dlaždic</t>
  </si>
  <si>
    <t>55</t>
  </si>
  <si>
    <t>771474112</t>
  </si>
  <si>
    <t>Montáž soklíků z dlaždic keramických rovných flexibilní lepidlo v do 90 mm</t>
  </si>
  <si>
    <t>1306052926</t>
  </si>
  <si>
    <t>"bufet" 13,8</t>
  </si>
  <si>
    <t>"sklad" 8,5</t>
  </si>
  <si>
    <t>56</t>
  </si>
  <si>
    <t>597612711</t>
  </si>
  <si>
    <t>sokl keramický - dle typu dlažby</t>
  </si>
  <si>
    <t>-1186074215</t>
  </si>
  <si>
    <t>22,3*1,1</t>
  </si>
  <si>
    <t>57</t>
  </si>
  <si>
    <t>771574116</t>
  </si>
  <si>
    <t>Montáž podlah keramických režných hladkých lepených flexibilním lepidlem do 25 ks/m2</t>
  </si>
  <si>
    <t>-1927410681</t>
  </si>
  <si>
    <t>"P3" 19,6+5,3</t>
  </si>
  <si>
    <t>58</t>
  </si>
  <si>
    <t>597614335</t>
  </si>
  <si>
    <t>dlaždice keramické - výběr dle investora</t>
  </si>
  <si>
    <t>1786505301</t>
  </si>
  <si>
    <t>24,9*1,05</t>
  </si>
  <si>
    <t>59</t>
  </si>
  <si>
    <t>771579196</t>
  </si>
  <si>
    <t>Příplatek k montáž podlah keramických za spárování tmelem dvousložkovým</t>
  </si>
  <si>
    <t>521808217</t>
  </si>
  <si>
    <t>60</t>
  </si>
  <si>
    <t>771591111</t>
  </si>
  <si>
    <t>Podlahy penetrace podkladu</t>
  </si>
  <si>
    <t>-1920019612</t>
  </si>
  <si>
    <t>"P3" (19,6+5,3)*2</t>
  </si>
  <si>
    <t>771990112</t>
  </si>
  <si>
    <t>Vyrovnání podkladu samonivelační stěrkou tl 4 mm pevnosti 30 Mpa</t>
  </si>
  <si>
    <t>1088550944</t>
  </si>
  <si>
    <t>62</t>
  </si>
  <si>
    <t>771990192</t>
  </si>
  <si>
    <t>Příplatek k vyrovnání podkladu dlažby samonivelační stěrkou pevnosti 30 Mpa ZKD 1 mm tloušťky</t>
  </si>
  <si>
    <t>-1131269786</t>
  </si>
  <si>
    <t>63</t>
  </si>
  <si>
    <t>998771101</t>
  </si>
  <si>
    <t>Přesun hmot tonážní pro podlahy z dlaždic v objektech v do 6 m</t>
  </si>
  <si>
    <t>627238975</t>
  </si>
  <si>
    <t>775</t>
  </si>
  <si>
    <t>Podlahy skládané</t>
  </si>
  <si>
    <t>64</t>
  </si>
  <si>
    <t>775413120</t>
  </si>
  <si>
    <t>Montáž podlahové lišty ze dřeva tvrdého nebo měkkého připevněné vruty s přetmelením</t>
  </si>
  <si>
    <t>-1530554959</t>
  </si>
  <si>
    <t>65</t>
  </si>
  <si>
    <t>614181131</t>
  </si>
  <si>
    <t>lišta podlahová dřevěná k plovocí podlaze</t>
  </si>
  <si>
    <t>-1466091864</t>
  </si>
  <si>
    <t>12,5*1,1</t>
  </si>
  <si>
    <t>66</t>
  </si>
  <si>
    <t>776121311</t>
  </si>
  <si>
    <t>Vodou ředitelná penetrace savého podkladu povlakových podlah ředěná v poměru 1:1</t>
  </si>
  <si>
    <t>-1073713608</t>
  </si>
  <si>
    <t>"P4" 25,2</t>
  </si>
  <si>
    <t>67</t>
  </si>
  <si>
    <t>776141122</t>
  </si>
  <si>
    <t>Vyrovnání podkladu povlakových podlah stěrkou pevnosti 30 MPa tl 5 mm</t>
  </si>
  <si>
    <t>-1424541347</t>
  </si>
  <si>
    <t>68</t>
  </si>
  <si>
    <t>775591191</t>
  </si>
  <si>
    <t>Montáž podložky vyrovnávací a tlumící pro plovoucí podlahy</t>
  </si>
  <si>
    <t>-197895781</t>
  </si>
  <si>
    <t>69</t>
  </si>
  <si>
    <t>61155343</t>
  </si>
  <si>
    <t>podložka izolační z pěnového PE 3 mm šíře 1,0 m bez povrchové úpravy</t>
  </si>
  <si>
    <t>1423736246</t>
  </si>
  <si>
    <t>25,2*1,1</t>
  </si>
  <si>
    <t>70</t>
  </si>
  <si>
    <t>775541151</t>
  </si>
  <si>
    <t>Montáž podlah plovoucích z lamel laminátových</t>
  </si>
  <si>
    <t>-1853589987</t>
  </si>
  <si>
    <t>71</t>
  </si>
  <si>
    <t>611521291</t>
  </si>
  <si>
    <t xml:space="preserve">podlaha laminátová zámkový spoj - výběr dle investora </t>
  </si>
  <si>
    <t>2093009961</t>
  </si>
  <si>
    <t>72</t>
  </si>
  <si>
    <t>775429121</t>
  </si>
  <si>
    <t>Montáž podlahové lišty přechodové připevněné vruty</t>
  </si>
  <si>
    <t>-749457388</t>
  </si>
  <si>
    <t>4,0+5,5</t>
  </si>
  <si>
    <t>73</t>
  </si>
  <si>
    <t>553431191</t>
  </si>
  <si>
    <t>profil přechodový Al 40 mm dub, buk, javor, třešeň</t>
  </si>
  <si>
    <t>968646365</t>
  </si>
  <si>
    <t>9,5*1,2</t>
  </si>
  <si>
    <t>74</t>
  </si>
  <si>
    <t>998775101</t>
  </si>
  <si>
    <t>Přesun hmot tonážní pro podlahy dřevěné v objektech v do 6 m</t>
  </si>
  <si>
    <t>-113616614</t>
  </si>
  <si>
    <t>776</t>
  </si>
  <si>
    <t>Podlahy povlakové</t>
  </si>
  <si>
    <t>75</t>
  </si>
  <si>
    <t>776201812</t>
  </si>
  <si>
    <t>Demontáž lepených povlakových podlah s podložkou ručně</t>
  </si>
  <si>
    <t>-1096295494</t>
  </si>
  <si>
    <t>76</t>
  </si>
  <si>
    <t>776111115</t>
  </si>
  <si>
    <t>Broušení podkladu povlakových podlah před litím stěrky</t>
  </si>
  <si>
    <t>-1893054365</t>
  </si>
  <si>
    <t>77</t>
  </si>
  <si>
    <t>776111311</t>
  </si>
  <si>
    <t>Vysátí podkladu povlakových podlah</t>
  </si>
  <si>
    <t>1702027526</t>
  </si>
  <si>
    <t>78</t>
  </si>
  <si>
    <t>-992171371</t>
  </si>
  <si>
    <t>"P5 - pod cementový potěr" 49,2</t>
  </si>
  <si>
    <t>"P5 - pod stěrku" 49,2</t>
  </si>
  <si>
    <t>79</t>
  </si>
  <si>
    <t>776141124</t>
  </si>
  <si>
    <t>Vyrovnání podkladu povlakových podlah stěrkou pevnosti 30 MPa tl 10 mm</t>
  </si>
  <si>
    <t>-2084123334</t>
  </si>
  <si>
    <t>80</t>
  </si>
  <si>
    <t>776211111</t>
  </si>
  <si>
    <t>Lepení textilních pásů</t>
  </si>
  <si>
    <t>-545935810</t>
  </si>
  <si>
    <t>81</t>
  </si>
  <si>
    <t>697510521</t>
  </si>
  <si>
    <t>koberec zátěžový - výběr dle investora</t>
  </si>
  <si>
    <t>1625905765</t>
  </si>
  <si>
    <t>49,2*1,05</t>
  </si>
  <si>
    <t>82</t>
  </si>
  <si>
    <t>776411111</t>
  </si>
  <si>
    <t>Montáž obvodových soklíků výšky do 80 mm</t>
  </si>
  <si>
    <t>-635251864</t>
  </si>
  <si>
    <t>"pro P5" 26,0</t>
  </si>
  <si>
    <t>83</t>
  </si>
  <si>
    <t>283421692</t>
  </si>
  <si>
    <t>systémová soklová lišta pro podlahoviny z koberce</t>
  </si>
  <si>
    <t>468847153</t>
  </si>
  <si>
    <t>26,0*1,1</t>
  </si>
  <si>
    <t>84</t>
  </si>
  <si>
    <t>776421711</t>
  </si>
  <si>
    <t>Vložení nařezaných pásků z podlahoviny do lišt</t>
  </si>
  <si>
    <t>-308344110</t>
  </si>
  <si>
    <t>85</t>
  </si>
  <si>
    <t>1346924313</t>
  </si>
  <si>
    <t>26,0*0,1*1,1</t>
  </si>
  <si>
    <t>86</t>
  </si>
  <si>
    <t>998776101</t>
  </si>
  <si>
    <t>Přesun hmot tonážní pro podlahy povlakové v objektech v do 6 m</t>
  </si>
  <si>
    <t>1084163339</t>
  </si>
  <si>
    <t>781</t>
  </si>
  <si>
    <t>Dokončovací práce - obklady</t>
  </si>
  <si>
    <t>87</t>
  </si>
  <si>
    <t>781474115</t>
  </si>
  <si>
    <t>Montáž obkladů vnitřních keramických hladkých do 25 ks/m2 lepených flexibilním lepidlem</t>
  </si>
  <si>
    <t>394293227</t>
  </si>
  <si>
    <t>"za umyvadly" 0,8*1,5*2</t>
  </si>
  <si>
    <t>88</t>
  </si>
  <si>
    <t>597610395</t>
  </si>
  <si>
    <t xml:space="preserve">obklad keramický - výběr dle investora </t>
  </si>
  <si>
    <t>525102103</t>
  </si>
  <si>
    <t>2,4*1,1</t>
  </si>
  <si>
    <t>89</t>
  </si>
  <si>
    <t>781479191</t>
  </si>
  <si>
    <t>Příplatek k montáži obkladů vnitřních keramických hladkých za plochu do 10 m2</t>
  </si>
  <si>
    <t>-1113956486</t>
  </si>
  <si>
    <t>90</t>
  </si>
  <si>
    <t>781479194</t>
  </si>
  <si>
    <t>Příplatek k montáži obkladů vnitřních keramických hladkých za nerovný povrch</t>
  </si>
  <si>
    <t>2081800236</t>
  </si>
  <si>
    <t>91</t>
  </si>
  <si>
    <t>781479196</t>
  </si>
  <si>
    <t>Příplatek k montáži obkladů vnitřních keramických hladkých za spárování tmelem dvousložkovým</t>
  </si>
  <si>
    <t>2118643844</t>
  </si>
  <si>
    <t>92</t>
  </si>
  <si>
    <t>781494111</t>
  </si>
  <si>
    <t>Plastové profily rohové lepené flexibilním lepidlem</t>
  </si>
  <si>
    <t>-708824969</t>
  </si>
  <si>
    <t>(1,5+0,8+1,5)*2</t>
  </si>
  <si>
    <t>93</t>
  </si>
  <si>
    <t>781495111</t>
  </si>
  <si>
    <t>Penetrace podkladu vnitřních obkladů</t>
  </si>
  <si>
    <t>-1015694999</t>
  </si>
  <si>
    <t>94</t>
  </si>
  <si>
    <t>998781101</t>
  </si>
  <si>
    <t>Přesun hmot tonážní pro obklady keramické v objektech v do 6 m</t>
  </si>
  <si>
    <t>-2030643860</t>
  </si>
  <si>
    <t>783</t>
  </si>
  <si>
    <t>Dokončovací práce - nátěry</t>
  </si>
  <si>
    <t>95</t>
  </si>
  <si>
    <t>783314101</t>
  </si>
  <si>
    <t>Základní jednonásobný syntetický nátěr zámečnických konstrukcí</t>
  </si>
  <si>
    <t>1997886616</t>
  </si>
  <si>
    <t>"zárubně" 3,0</t>
  </si>
  <si>
    <t>783315101</t>
  </si>
  <si>
    <t>Mezinátěr jednonásobný syntetický standardní zámečnických konstrukcí</t>
  </si>
  <si>
    <t>1004456951</t>
  </si>
  <si>
    <t>97</t>
  </si>
  <si>
    <t>783317101</t>
  </si>
  <si>
    <t>Krycí jednonásobný syntetický standardní nátěr zámečnických konstrukcí</t>
  </si>
  <si>
    <t>-1020493469</t>
  </si>
  <si>
    <t>784</t>
  </si>
  <si>
    <t>Dokončovací práce - malby a tapety</t>
  </si>
  <si>
    <t>98</t>
  </si>
  <si>
    <t>784121001</t>
  </si>
  <si>
    <t>Oškrabání malby v mísnostech výšky do 3,80 m</t>
  </si>
  <si>
    <t>1154087763</t>
  </si>
  <si>
    <t>Stěny</t>
  </si>
  <si>
    <t>99,3-46,2+1,02</t>
  </si>
  <si>
    <t>Strop</t>
  </si>
  <si>
    <t>99</t>
  </si>
  <si>
    <t>784121011</t>
  </si>
  <si>
    <t>Rozmývání podkladu po oškrabání malby v místnostech výšky do 3,80 m</t>
  </si>
  <si>
    <t>197660951</t>
  </si>
  <si>
    <t>100</t>
  </si>
  <si>
    <t>784181101</t>
  </si>
  <si>
    <t>Základní akrylátová jednonásobná penetrace podkladu v místnostech výšky do 3,80m</t>
  </si>
  <si>
    <t>-920446463</t>
  </si>
  <si>
    <t>215,0+99,3</t>
  </si>
  <si>
    <t>101</t>
  </si>
  <si>
    <t>784211101</t>
  </si>
  <si>
    <t>Dvojnásobné bílé malby ze směsí za mokra výborně otěruvzdorných v místnostech výšky do 3,80 m</t>
  </si>
  <si>
    <t>-1486725942</t>
  </si>
  <si>
    <t xml:space="preserve"> (15,3+7,3)*2*3,2+(0,8+0,7)*2*3,2</t>
  </si>
  <si>
    <t>(2,65+2,0)*2*3,2+2,1*3,2*2</t>
  </si>
  <si>
    <t>2,0*3,2*2+4,76</t>
  </si>
  <si>
    <t>102</t>
  </si>
  <si>
    <t>784211165</t>
  </si>
  <si>
    <t>Příplatek k cenám 2x maleb ze směsí za mokra otěruvzdorných za barevnou malbu v sytém odstínu</t>
  </si>
  <si>
    <t>-1930596539</t>
  </si>
  <si>
    <t>103</t>
  </si>
  <si>
    <t>784221101</t>
  </si>
  <si>
    <t>Dvojnásobné bílé malby  ze směsí za sucha dobře otěruvzdorných v místnostech do 3,80 m</t>
  </si>
  <si>
    <t>-2109760676</t>
  </si>
  <si>
    <t>"strop" 99,3</t>
  </si>
  <si>
    <t>VRN</t>
  </si>
  <si>
    <t>Vedlejší rozpočtové náklady</t>
  </si>
  <si>
    <t>VRN3</t>
  </si>
  <si>
    <t>Zařízení staveniště</t>
  </si>
  <si>
    <t>104</t>
  </si>
  <si>
    <t>030001000</t>
  </si>
  <si>
    <t>celek</t>
  </si>
  <si>
    <t>1024</t>
  </si>
  <si>
    <t>-1005502251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</si>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</sst>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i/>
      <sz val="8"/>
      <color rgb="FF0000FF"/>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4"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8"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8" fillId="0" borderId="5" xfId="0" applyFont="1" applyBorder="1" applyAlignment="1">
      <alignment vertical="center"/>
    </xf>
    <xf numFmtId="0" fontId="35"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5" fillId="3" borderId="0" xfId="0" applyFont="1" applyFill="1" applyAlignment="1">
      <alignment horizontal="center" vertical="center"/>
    </xf>
    <xf numFmtId="0" fontId="0" fillId="0" borderId="0" xfId="0"/>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9"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2" activePane="bottomLeft" state="frozen"/>
      <selection pane="bottomLeft"/>
    </sheetView>
  </sheetViews>
  <sheetFormatPr defaultRowHeight="12"/>
  <cols>
    <col min="1" max="1" width="8.375" customWidth="1"/>
    <col min="2" max="2" width="1.625" customWidth="1"/>
    <col min="3" max="3" width="4.125" customWidth="1"/>
    <col min="4" max="33" width="2.625" customWidth="1"/>
    <col min="34" max="34" width="3.375" customWidth="1"/>
    <col min="35" max="35" width="31.625" customWidth="1"/>
    <col min="36" max="37" width="2.5" customWidth="1"/>
    <col min="38" max="38" width="8.375" customWidth="1"/>
    <col min="39" max="39" width="3.375" customWidth="1"/>
    <col min="40" max="40" width="13.375" customWidth="1"/>
    <col min="41" max="41" width="7.5" customWidth="1"/>
    <col min="42" max="42" width="4.125" customWidth="1"/>
    <col min="43" max="43" width="15.625" customWidth="1"/>
    <col min="44" max="44" width="13.625" customWidth="1"/>
    <col min="45" max="47" width="25.875" hidden="1" customWidth="1"/>
    <col min="48" max="52" width="21.625" hidden="1" customWidth="1"/>
    <col min="53" max="53" width="19.125" hidden="1" customWidth="1"/>
    <col min="54" max="54" width="25" hidden="1" customWidth="1"/>
    <col min="55" max="56" width="19.125" hidden="1" customWidth="1"/>
    <col min="57" max="57" width="66.5" customWidth="1"/>
    <col min="71" max="91" width="9.37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7" customHeight="1">
      <c r="AR2" s="301" t="s">
        <v>8</v>
      </c>
      <c r="AS2" s="302"/>
      <c r="AT2" s="302"/>
      <c r="AU2" s="302"/>
      <c r="AV2" s="302"/>
      <c r="AW2" s="302"/>
      <c r="AX2" s="302"/>
      <c r="AY2" s="302"/>
      <c r="AZ2" s="302"/>
      <c r="BA2" s="302"/>
      <c r="BB2" s="302"/>
      <c r="BC2" s="302"/>
      <c r="BD2" s="302"/>
      <c r="BE2" s="302"/>
      <c r="BS2" s="23" t="s">
        <v>9</v>
      </c>
      <c r="BT2" s="23" t="s">
        <v>10</v>
      </c>
    </row>
    <row r="3" spans="1:74" ht="7"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7"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5" customHeight="1">
      <c r="B5" s="27"/>
      <c r="C5" s="28"/>
      <c r="D5" s="33" t="s">
        <v>16</v>
      </c>
      <c r="E5" s="28"/>
      <c r="F5" s="28"/>
      <c r="G5" s="28"/>
      <c r="H5" s="28"/>
      <c r="I5" s="28"/>
      <c r="J5" s="28"/>
      <c r="K5" s="329" t="s">
        <v>17</v>
      </c>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28"/>
      <c r="AQ5" s="30"/>
      <c r="BE5" s="327" t="s">
        <v>18</v>
      </c>
      <c r="BS5" s="23" t="s">
        <v>9</v>
      </c>
    </row>
    <row r="6" spans="1:74" ht="37" customHeight="1">
      <c r="B6" s="27"/>
      <c r="C6" s="28"/>
      <c r="D6" s="35" t="s">
        <v>19</v>
      </c>
      <c r="E6" s="28"/>
      <c r="F6" s="28"/>
      <c r="G6" s="28"/>
      <c r="H6" s="28"/>
      <c r="I6" s="28"/>
      <c r="J6" s="28"/>
      <c r="K6" s="331" t="s">
        <v>20</v>
      </c>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28"/>
      <c r="AQ6" s="30"/>
      <c r="BE6" s="328"/>
      <c r="BS6" s="23" t="s">
        <v>9</v>
      </c>
    </row>
    <row r="7" spans="1:74" ht="1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28"/>
      <c r="BS7" s="23" t="s">
        <v>9</v>
      </c>
    </row>
    <row r="8" spans="1:74" ht="1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28"/>
      <c r="BS8" s="23" t="s">
        <v>9</v>
      </c>
    </row>
    <row r="9" spans="1:74" ht="1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8"/>
      <c r="BS9" s="23" t="s">
        <v>9</v>
      </c>
    </row>
    <row r="10" spans="1:74" ht="1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5</v>
      </c>
      <c r="AO10" s="28"/>
      <c r="AP10" s="28"/>
      <c r="AQ10" s="30"/>
      <c r="BE10" s="328"/>
      <c r="BS10" s="23" t="s">
        <v>9</v>
      </c>
    </row>
    <row r="11" spans="1:74" ht="18.399999999999999" customHeight="1">
      <c r="B11" s="27"/>
      <c r="C11" s="28"/>
      <c r="D11" s="28"/>
      <c r="E11" s="34" t="s">
        <v>20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29</v>
      </c>
      <c r="AL11" s="28"/>
      <c r="AM11" s="28"/>
      <c r="AN11" s="34" t="s">
        <v>5</v>
      </c>
      <c r="AO11" s="28"/>
      <c r="AP11" s="28"/>
      <c r="AQ11" s="30"/>
      <c r="BE11" s="328"/>
      <c r="BS11" s="23" t="s">
        <v>9</v>
      </c>
    </row>
    <row r="12" spans="1:74" ht="7"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8"/>
      <c r="BS12" s="23" t="s">
        <v>9</v>
      </c>
    </row>
    <row r="13" spans="1:74" ht="14.5" customHeight="1">
      <c r="B13" s="27"/>
      <c r="C13" s="28"/>
      <c r="D13" s="36" t="s">
        <v>30</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31</v>
      </c>
      <c r="AO13" s="28"/>
      <c r="AP13" s="28"/>
      <c r="AQ13" s="30"/>
      <c r="BE13" s="328"/>
      <c r="BS13" s="23" t="s">
        <v>9</v>
      </c>
    </row>
    <row r="14" spans="1:74">
      <c r="B14" s="27"/>
      <c r="C14" s="28"/>
      <c r="D14" s="28"/>
      <c r="E14" s="332" t="s">
        <v>31</v>
      </c>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6" t="s">
        <v>29</v>
      </c>
      <c r="AL14" s="28"/>
      <c r="AM14" s="28"/>
      <c r="AN14" s="38" t="s">
        <v>31</v>
      </c>
      <c r="AO14" s="28"/>
      <c r="AP14" s="28"/>
      <c r="AQ14" s="30"/>
      <c r="BE14" s="328"/>
      <c r="BS14" s="23" t="s">
        <v>9</v>
      </c>
    </row>
    <row r="15" spans="1:74" ht="7"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8"/>
      <c r="BS15" s="23" t="s">
        <v>6</v>
      </c>
    </row>
    <row r="16" spans="1:74" ht="14.5" customHeight="1">
      <c r="B16" s="27"/>
      <c r="C16" s="28"/>
      <c r="D16" s="36" t="s">
        <v>32</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5</v>
      </c>
      <c r="AO16" s="28"/>
      <c r="AP16" s="28"/>
      <c r="AQ16" s="30"/>
      <c r="BE16" s="328"/>
      <c r="BS16" s="23" t="s">
        <v>6</v>
      </c>
    </row>
    <row r="17" spans="2:71" ht="18.399999999999999" customHeight="1">
      <c r="B17" s="27"/>
      <c r="C17" s="28"/>
      <c r="D17" s="28"/>
      <c r="E17" s="34" t="s">
        <v>33</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29</v>
      </c>
      <c r="AL17" s="28"/>
      <c r="AM17" s="28"/>
      <c r="AN17" s="34" t="s">
        <v>5</v>
      </c>
      <c r="AO17" s="28"/>
      <c r="AP17" s="28"/>
      <c r="AQ17" s="30"/>
      <c r="BE17" s="328"/>
      <c r="BS17" s="23" t="s">
        <v>34</v>
      </c>
    </row>
    <row r="18" spans="2:71" ht="7"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8"/>
      <c r="BS18" s="23" t="s">
        <v>9</v>
      </c>
    </row>
    <row r="19" spans="2:71" ht="14.5" customHeight="1">
      <c r="B19" s="27"/>
      <c r="C19" s="28"/>
      <c r="D19" s="36" t="s">
        <v>35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8"/>
      <c r="BS19" s="23" t="s">
        <v>9</v>
      </c>
    </row>
    <row r="20" spans="2:71" ht="42.75" customHeight="1">
      <c r="B20" s="27"/>
      <c r="C20" s="28"/>
      <c r="D20" s="28"/>
      <c r="E20" s="334" t="s">
        <v>36</v>
      </c>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28"/>
      <c r="AP20" s="28"/>
      <c r="AQ20" s="30"/>
      <c r="BE20" s="328"/>
      <c r="BS20" s="23" t="s">
        <v>34</v>
      </c>
    </row>
    <row r="21" spans="2:71" ht="7"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8"/>
    </row>
    <row r="22" spans="2:71" ht="7"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8"/>
    </row>
    <row r="23" spans="2:71" s="1" customFormat="1" ht="25.9" customHeight="1">
      <c r="B23" s="40"/>
      <c r="C23" s="41"/>
      <c r="D23" s="42" t="s">
        <v>37</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5">
        <f>ROUND(AG51,2)</f>
        <v>0</v>
      </c>
      <c r="AL23" s="336"/>
      <c r="AM23" s="336"/>
      <c r="AN23" s="336"/>
      <c r="AO23" s="336"/>
      <c r="AP23" s="41"/>
      <c r="AQ23" s="44"/>
      <c r="BE23" s="328"/>
    </row>
    <row r="24" spans="2:71" s="1" customFormat="1" ht="7"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8"/>
    </row>
    <row r="25" spans="2:71" s="1" customFormat="1">
      <c r="B25" s="40"/>
      <c r="C25" s="41"/>
      <c r="D25" s="41"/>
      <c r="E25" s="41"/>
      <c r="F25" s="41"/>
      <c r="G25" s="41"/>
      <c r="H25" s="41"/>
      <c r="I25" s="41"/>
      <c r="J25" s="41"/>
      <c r="K25" s="41"/>
      <c r="L25" s="337" t="s">
        <v>38</v>
      </c>
      <c r="M25" s="337"/>
      <c r="N25" s="337"/>
      <c r="O25" s="337"/>
      <c r="P25" s="41"/>
      <c r="Q25" s="41"/>
      <c r="R25" s="41"/>
      <c r="S25" s="41"/>
      <c r="T25" s="41"/>
      <c r="U25" s="41"/>
      <c r="V25" s="41"/>
      <c r="W25" s="337" t="s">
        <v>39</v>
      </c>
      <c r="X25" s="337"/>
      <c r="Y25" s="337"/>
      <c r="Z25" s="337"/>
      <c r="AA25" s="337"/>
      <c r="AB25" s="337"/>
      <c r="AC25" s="337"/>
      <c r="AD25" s="337"/>
      <c r="AE25" s="337"/>
      <c r="AF25" s="41"/>
      <c r="AG25" s="41"/>
      <c r="AH25" s="41"/>
      <c r="AI25" s="41"/>
      <c r="AJ25" s="41"/>
      <c r="AK25" s="337" t="s">
        <v>40</v>
      </c>
      <c r="AL25" s="337"/>
      <c r="AM25" s="337"/>
      <c r="AN25" s="337"/>
      <c r="AO25" s="337"/>
      <c r="AP25" s="41"/>
      <c r="AQ25" s="44"/>
      <c r="BE25" s="328"/>
    </row>
    <row r="26" spans="2:71" s="2" customFormat="1" ht="14.5" customHeight="1">
      <c r="B26" s="46"/>
      <c r="C26" s="47"/>
      <c r="D26" s="48" t="s">
        <v>41</v>
      </c>
      <c r="E26" s="47"/>
      <c r="F26" s="48" t="s">
        <v>42</v>
      </c>
      <c r="G26" s="47"/>
      <c r="H26" s="47"/>
      <c r="I26" s="47"/>
      <c r="J26" s="47"/>
      <c r="K26" s="47"/>
      <c r="L26" s="320">
        <v>0.21</v>
      </c>
      <c r="M26" s="321"/>
      <c r="N26" s="321"/>
      <c r="O26" s="321"/>
      <c r="P26" s="47"/>
      <c r="Q26" s="47"/>
      <c r="R26" s="47"/>
      <c r="S26" s="47"/>
      <c r="T26" s="47"/>
      <c r="U26" s="47"/>
      <c r="V26" s="47"/>
      <c r="W26" s="322">
        <f>ROUND(AZ51,2)</f>
        <v>0</v>
      </c>
      <c r="X26" s="321"/>
      <c r="Y26" s="321"/>
      <c r="Z26" s="321"/>
      <c r="AA26" s="321"/>
      <c r="AB26" s="321"/>
      <c r="AC26" s="321"/>
      <c r="AD26" s="321"/>
      <c r="AE26" s="321"/>
      <c r="AF26" s="47"/>
      <c r="AG26" s="47"/>
      <c r="AH26" s="47"/>
      <c r="AI26" s="47"/>
      <c r="AJ26" s="47"/>
      <c r="AK26" s="322">
        <f>ROUND(AV51,2)</f>
        <v>0</v>
      </c>
      <c r="AL26" s="321"/>
      <c r="AM26" s="321"/>
      <c r="AN26" s="321"/>
      <c r="AO26" s="321"/>
      <c r="AP26" s="47"/>
      <c r="AQ26" s="49"/>
      <c r="BE26" s="328"/>
    </row>
    <row r="27" spans="2:71" s="2" customFormat="1" ht="14.5" customHeight="1">
      <c r="B27" s="46"/>
      <c r="C27" s="47"/>
      <c r="D27" s="47"/>
      <c r="E27" s="47"/>
      <c r="F27" s="48" t="s">
        <v>43</v>
      </c>
      <c r="G27" s="47"/>
      <c r="H27" s="47"/>
      <c r="I27" s="47"/>
      <c r="J27" s="47"/>
      <c r="K27" s="47"/>
      <c r="L27" s="320">
        <v>0.15</v>
      </c>
      <c r="M27" s="321"/>
      <c r="N27" s="321"/>
      <c r="O27" s="321"/>
      <c r="P27" s="47"/>
      <c r="Q27" s="47"/>
      <c r="R27" s="47"/>
      <c r="S27" s="47"/>
      <c r="T27" s="47"/>
      <c r="U27" s="47"/>
      <c r="V27" s="47"/>
      <c r="W27" s="322">
        <f>ROUND(BA51,2)</f>
        <v>0</v>
      </c>
      <c r="X27" s="321"/>
      <c r="Y27" s="321"/>
      <c r="Z27" s="321"/>
      <c r="AA27" s="321"/>
      <c r="AB27" s="321"/>
      <c r="AC27" s="321"/>
      <c r="AD27" s="321"/>
      <c r="AE27" s="321"/>
      <c r="AF27" s="47"/>
      <c r="AG27" s="47"/>
      <c r="AH27" s="47"/>
      <c r="AI27" s="47"/>
      <c r="AJ27" s="47"/>
      <c r="AK27" s="322">
        <f>ROUND(AW51,2)</f>
        <v>0</v>
      </c>
      <c r="AL27" s="321"/>
      <c r="AM27" s="321"/>
      <c r="AN27" s="321"/>
      <c r="AO27" s="321"/>
      <c r="AP27" s="47"/>
      <c r="AQ27" s="49"/>
      <c r="BE27" s="328"/>
    </row>
    <row r="28" spans="2:71" s="2" customFormat="1" ht="14.5" hidden="1" customHeight="1">
      <c r="B28" s="46"/>
      <c r="C28" s="47"/>
      <c r="D28" s="47"/>
      <c r="E28" s="47"/>
      <c r="F28" s="48" t="s">
        <v>44</v>
      </c>
      <c r="G28" s="47"/>
      <c r="H28" s="47"/>
      <c r="I28" s="47"/>
      <c r="J28" s="47"/>
      <c r="K28" s="47"/>
      <c r="L28" s="320">
        <v>0.21</v>
      </c>
      <c r="M28" s="321"/>
      <c r="N28" s="321"/>
      <c r="O28" s="321"/>
      <c r="P28" s="47"/>
      <c r="Q28" s="47"/>
      <c r="R28" s="47"/>
      <c r="S28" s="47"/>
      <c r="T28" s="47"/>
      <c r="U28" s="47"/>
      <c r="V28" s="47"/>
      <c r="W28" s="322">
        <f>ROUND(BB51,2)</f>
        <v>0</v>
      </c>
      <c r="X28" s="321"/>
      <c r="Y28" s="321"/>
      <c r="Z28" s="321"/>
      <c r="AA28" s="321"/>
      <c r="AB28" s="321"/>
      <c r="AC28" s="321"/>
      <c r="AD28" s="321"/>
      <c r="AE28" s="321"/>
      <c r="AF28" s="47"/>
      <c r="AG28" s="47"/>
      <c r="AH28" s="47"/>
      <c r="AI28" s="47"/>
      <c r="AJ28" s="47"/>
      <c r="AK28" s="322">
        <v>0</v>
      </c>
      <c r="AL28" s="321"/>
      <c r="AM28" s="321"/>
      <c r="AN28" s="321"/>
      <c r="AO28" s="321"/>
      <c r="AP28" s="47"/>
      <c r="AQ28" s="49"/>
      <c r="BE28" s="328"/>
    </row>
    <row r="29" spans="2:71" s="2" customFormat="1" ht="14.5" hidden="1" customHeight="1">
      <c r="B29" s="46"/>
      <c r="C29" s="47"/>
      <c r="D29" s="47"/>
      <c r="E29" s="47"/>
      <c r="F29" s="48" t="s">
        <v>45</v>
      </c>
      <c r="G29" s="47"/>
      <c r="H29" s="47"/>
      <c r="I29" s="47"/>
      <c r="J29" s="47"/>
      <c r="K29" s="47"/>
      <c r="L29" s="320">
        <v>0.15</v>
      </c>
      <c r="M29" s="321"/>
      <c r="N29" s="321"/>
      <c r="O29" s="321"/>
      <c r="P29" s="47"/>
      <c r="Q29" s="47"/>
      <c r="R29" s="47"/>
      <c r="S29" s="47"/>
      <c r="T29" s="47"/>
      <c r="U29" s="47"/>
      <c r="V29" s="47"/>
      <c r="W29" s="322">
        <f>ROUND(BC51,2)</f>
        <v>0</v>
      </c>
      <c r="X29" s="321"/>
      <c r="Y29" s="321"/>
      <c r="Z29" s="321"/>
      <c r="AA29" s="321"/>
      <c r="AB29" s="321"/>
      <c r="AC29" s="321"/>
      <c r="AD29" s="321"/>
      <c r="AE29" s="321"/>
      <c r="AF29" s="47"/>
      <c r="AG29" s="47"/>
      <c r="AH29" s="47"/>
      <c r="AI29" s="47"/>
      <c r="AJ29" s="47"/>
      <c r="AK29" s="322">
        <v>0</v>
      </c>
      <c r="AL29" s="321"/>
      <c r="AM29" s="321"/>
      <c r="AN29" s="321"/>
      <c r="AO29" s="321"/>
      <c r="AP29" s="47"/>
      <c r="AQ29" s="49"/>
      <c r="BE29" s="328"/>
    </row>
    <row r="30" spans="2:71" s="2" customFormat="1" ht="14.5" hidden="1" customHeight="1">
      <c r="B30" s="46"/>
      <c r="C30" s="47"/>
      <c r="D30" s="47"/>
      <c r="E30" s="47"/>
      <c r="F30" s="48" t="s">
        <v>46</v>
      </c>
      <c r="G30" s="47"/>
      <c r="H30" s="47"/>
      <c r="I30" s="47"/>
      <c r="J30" s="47"/>
      <c r="K30" s="47"/>
      <c r="L30" s="320">
        <v>0</v>
      </c>
      <c r="M30" s="321"/>
      <c r="N30" s="321"/>
      <c r="O30" s="321"/>
      <c r="P30" s="47"/>
      <c r="Q30" s="47"/>
      <c r="R30" s="47"/>
      <c r="S30" s="47"/>
      <c r="T30" s="47"/>
      <c r="U30" s="47"/>
      <c r="V30" s="47"/>
      <c r="W30" s="322">
        <f>ROUND(BD51,2)</f>
        <v>0</v>
      </c>
      <c r="X30" s="321"/>
      <c r="Y30" s="321"/>
      <c r="Z30" s="321"/>
      <c r="AA30" s="321"/>
      <c r="AB30" s="321"/>
      <c r="AC30" s="321"/>
      <c r="AD30" s="321"/>
      <c r="AE30" s="321"/>
      <c r="AF30" s="47"/>
      <c r="AG30" s="47"/>
      <c r="AH30" s="47"/>
      <c r="AI30" s="47"/>
      <c r="AJ30" s="47"/>
      <c r="AK30" s="322">
        <v>0</v>
      </c>
      <c r="AL30" s="321"/>
      <c r="AM30" s="321"/>
      <c r="AN30" s="321"/>
      <c r="AO30" s="321"/>
      <c r="AP30" s="47"/>
      <c r="AQ30" s="49"/>
      <c r="BE30" s="328"/>
    </row>
    <row r="31" spans="2:71" s="1" customFormat="1" ht="7"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8"/>
    </row>
    <row r="32" spans="2:71" s="1" customFormat="1" ht="25.9" customHeight="1">
      <c r="B32" s="40"/>
      <c r="C32" s="50"/>
      <c r="D32" s="51" t="s">
        <v>47</v>
      </c>
      <c r="E32" s="52"/>
      <c r="F32" s="52"/>
      <c r="G32" s="52"/>
      <c r="H32" s="52"/>
      <c r="I32" s="52"/>
      <c r="J32" s="52"/>
      <c r="K32" s="52"/>
      <c r="L32" s="52"/>
      <c r="M32" s="52"/>
      <c r="N32" s="52"/>
      <c r="O32" s="52"/>
      <c r="P32" s="52"/>
      <c r="Q32" s="52"/>
      <c r="R32" s="52"/>
      <c r="S32" s="52"/>
      <c r="T32" s="53" t="s">
        <v>48</v>
      </c>
      <c r="U32" s="52"/>
      <c r="V32" s="52"/>
      <c r="W32" s="52"/>
      <c r="X32" s="323" t="s">
        <v>49</v>
      </c>
      <c r="Y32" s="324"/>
      <c r="Z32" s="324"/>
      <c r="AA32" s="324"/>
      <c r="AB32" s="324"/>
      <c r="AC32" s="52"/>
      <c r="AD32" s="52"/>
      <c r="AE32" s="52"/>
      <c r="AF32" s="52"/>
      <c r="AG32" s="52"/>
      <c r="AH32" s="52"/>
      <c r="AI32" s="52"/>
      <c r="AJ32" s="52"/>
      <c r="AK32" s="325">
        <f>SUM(AK23:AK30)</f>
        <v>0</v>
      </c>
      <c r="AL32" s="324"/>
      <c r="AM32" s="324"/>
      <c r="AN32" s="324"/>
      <c r="AO32" s="326"/>
      <c r="AP32" s="50"/>
      <c r="AQ32" s="54"/>
      <c r="BE32" s="328"/>
    </row>
    <row r="33" spans="2:56" s="1" customFormat="1" ht="7"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7"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7"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7" customHeight="1">
      <c r="B39" s="40"/>
      <c r="C39" s="60" t="s">
        <v>50</v>
      </c>
      <c r="AR39" s="40"/>
    </row>
    <row r="40" spans="2:56" s="1" customFormat="1" ht="7" customHeight="1">
      <c r="B40" s="40"/>
      <c r="AR40" s="40"/>
    </row>
    <row r="41" spans="2:56" s="3" customFormat="1" ht="14.5" customHeight="1">
      <c r="B41" s="61"/>
      <c r="C41" s="62" t="s">
        <v>16</v>
      </c>
      <c r="L41" s="3" t="str">
        <f>K5</f>
        <v>18-022</v>
      </c>
      <c r="AR41" s="61"/>
    </row>
    <row r="42" spans="2:56" s="4" customFormat="1" ht="37" customHeight="1">
      <c r="B42" s="63"/>
      <c r="C42" s="64" t="s">
        <v>19</v>
      </c>
      <c r="L42" s="308" t="str">
        <f>K6</f>
        <v>Gymnázium Pardubice, Mozartova 449</v>
      </c>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09"/>
      <c r="AL42" s="309"/>
      <c r="AM42" s="309"/>
      <c r="AN42" s="309"/>
      <c r="AO42" s="309"/>
      <c r="AR42" s="63"/>
    </row>
    <row r="43" spans="2:56" s="1" customFormat="1" ht="7" customHeight="1">
      <c r="B43" s="40"/>
      <c r="AR43" s="40"/>
    </row>
    <row r="44" spans="2:56" s="1" customFormat="1">
      <c r="B44" s="40"/>
      <c r="C44" s="62" t="s">
        <v>23</v>
      </c>
      <c r="L44" s="65" t="str">
        <f>IF(K8="","",K8)</f>
        <v>Pardubice</v>
      </c>
      <c r="AI44" s="62" t="s">
        <v>25</v>
      </c>
      <c r="AM44" s="310" t="str">
        <f>IF(AN8= "","",AN8)</f>
        <v>26. 4. 2018</v>
      </c>
      <c r="AN44" s="310"/>
      <c r="AR44" s="40"/>
    </row>
    <row r="45" spans="2:56" s="1" customFormat="1" ht="7" customHeight="1">
      <c r="B45" s="40"/>
      <c r="AR45" s="40"/>
    </row>
    <row r="46" spans="2:56" s="1" customFormat="1">
      <c r="B46" s="40"/>
      <c r="C46" s="62" t="s">
        <v>27</v>
      </c>
      <c r="L46" s="3" t="str">
        <f>IF(E11= "","",E11)</f>
        <v>Gymnázium Pardubice, Mozartova 449</v>
      </c>
      <c r="AI46" s="62" t="s">
        <v>32</v>
      </c>
      <c r="AM46" s="311" t="str">
        <f>IF(E17="","",E17)</f>
        <v>Archistat s.r.o., Pardubice</v>
      </c>
      <c r="AN46" s="311"/>
      <c r="AO46" s="311"/>
      <c r="AP46" s="311"/>
      <c r="AR46" s="40"/>
      <c r="AS46" s="312" t="s">
        <v>51</v>
      </c>
      <c r="AT46" s="313"/>
      <c r="AU46" s="67"/>
      <c r="AV46" s="67"/>
      <c r="AW46" s="67"/>
      <c r="AX46" s="67"/>
      <c r="AY46" s="67"/>
      <c r="AZ46" s="67"/>
      <c r="BA46" s="67"/>
      <c r="BB46" s="67"/>
      <c r="BC46" s="67"/>
      <c r="BD46" s="68"/>
    </row>
    <row r="47" spans="2:56" s="1" customFormat="1">
      <c r="B47" s="40"/>
      <c r="C47" s="62" t="s">
        <v>30</v>
      </c>
      <c r="L47" s="3" t="str">
        <f>IF(E14= "Vyplň údaj","",E14)</f>
        <v/>
      </c>
      <c r="AR47" s="40"/>
      <c r="AS47" s="314"/>
      <c r="AT47" s="315"/>
      <c r="AU47" s="41"/>
      <c r="AV47" s="41"/>
      <c r="AW47" s="41"/>
      <c r="AX47" s="41"/>
      <c r="AY47" s="41"/>
      <c r="AZ47" s="41"/>
      <c r="BA47" s="41"/>
      <c r="BB47" s="41"/>
      <c r="BC47" s="41"/>
      <c r="BD47" s="69"/>
    </row>
    <row r="48" spans="2:56" s="1" customFormat="1" ht="10.9" customHeight="1">
      <c r="B48" s="40"/>
      <c r="AR48" s="40"/>
      <c r="AS48" s="314"/>
      <c r="AT48" s="315"/>
      <c r="AU48" s="41"/>
      <c r="AV48" s="41"/>
      <c r="AW48" s="41"/>
      <c r="AX48" s="41"/>
      <c r="AY48" s="41"/>
      <c r="AZ48" s="41"/>
      <c r="BA48" s="41"/>
      <c r="BB48" s="41"/>
      <c r="BC48" s="41"/>
      <c r="BD48" s="69"/>
    </row>
    <row r="49" spans="1:91" s="1" customFormat="1" ht="29.25" customHeight="1">
      <c r="B49" s="40"/>
      <c r="C49" s="316" t="s">
        <v>52</v>
      </c>
      <c r="D49" s="317"/>
      <c r="E49" s="317"/>
      <c r="F49" s="317"/>
      <c r="G49" s="317"/>
      <c r="H49" s="70"/>
      <c r="I49" s="318" t="s">
        <v>53</v>
      </c>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9" t="s">
        <v>54</v>
      </c>
      <c r="AH49" s="317"/>
      <c r="AI49" s="317"/>
      <c r="AJ49" s="317"/>
      <c r="AK49" s="317"/>
      <c r="AL49" s="317"/>
      <c r="AM49" s="317"/>
      <c r="AN49" s="318" t="s">
        <v>55</v>
      </c>
      <c r="AO49" s="317"/>
      <c r="AP49" s="317"/>
      <c r="AQ49" s="71" t="s">
        <v>56</v>
      </c>
      <c r="AR49" s="40"/>
      <c r="AS49" s="72" t="s">
        <v>57</v>
      </c>
      <c r="AT49" s="73" t="s">
        <v>58</v>
      </c>
      <c r="AU49" s="73" t="s">
        <v>59</v>
      </c>
      <c r="AV49" s="73" t="s">
        <v>60</v>
      </c>
      <c r="AW49" s="73" t="s">
        <v>61</v>
      </c>
      <c r="AX49" s="73" t="s">
        <v>62</v>
      </c>
      <c r="AY49" s="73" t="s">
        <v>63</v>
      </c>
      <c r="AZ49" s="73" t="s">
        <v>64</v>
      </c>
      <c r="BA49" s="73" t="s">
        <v>65</v>
      </c>
      <c r="BB49" s="73" t="s">
        <v>66</v>
      </c>
      <c r="BC49" s="73" t="s">
        <v>67</v>
      </c>
      <c r="BD49" s="74" t="s">
        <v>68</v>
      </c>
    </row>
    <row r="50" spans="1:91" s="1" customFormat="1" ht="10.9" customHeight="1">
      <c r="B50" s="40"/>
      <c r="AR50" s="40"/>
      <c r="AS50" s="75"/>
      <c r="AT50" s="67"/>
      <c r="AU50" s="67"/>
      <c r="AV50" s="67"/>
      <c r="AW50" s="67"/>
      <c r="AX50" s="67"/>
      <c r="AY50" s="67"/>
      <c r="AZ50" s="67"/>
      <c r="BA50" s="67"/>
      <c r="BB50" s="67"/>
      <c r="BC50" s="67"/>
      <c r="BD50" s="68"/>
    </row>
    <row r="51" spans="1:91" s="4" customFormat="1" ht="32.5" customHeight="1">
      <c r="B51" s="63"/>
      <c r="C51" s="76" t="s">
        <v>69</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06">
        <f>ROUND(AG52,2)</f>
        <v>0</v>
      </c>
      <c r="AH51" s="306"/>
      <c r="AI51" s="306"/>
      <c r="AJ51" s="306"/>
      <c r="AK51" s="306"/>
      <c r="AL51" s="306"/>
      <c r="AM51" s="306"/>
      <c r="AN51" s="307">
        <f>SUM(AG51,AT51)</f>
        <v>0</v>
      </c>
      <c r="AO51" s="307"/>
      <c r="AP51" s="307"/>
      <c r="AQ51" s="78" t="s">
        <v>5</v>
      </c>
      <c r="AR51" s="63"/>
      <c r="AS51" s="79">
        <f>ROUND(AS52,2)</f>
        <v>0</v>
      </c>
      <c r="AT51" s="80">
        <f>ROUND(SUM(AV51:AW51),2)</f>
        <v>0</v>
      </c>
      <c r="AU51" s="81">
        <f>ROUND(AU52,5)</f>
        <v>0</v>
      </c>
      <c r="AV51" s="80">
        <f>ROUND(AZ51*L26,2)</f>
        <v>0</v>
      </c>
      <c r="AW51" s="80">
        <f>ROUND(BA51*L27,2)</f>
        <v>0</v>
      </c>
      <c r="AX51" s="80">
        <f>ROUND(BB51*L26,2)</f>
        <v>0</v>
      </c>
      <c r="AY51" s="80">
        <f>ROUND(BC51*L27,2)</f>
        <v>0</v>
      </c>
      <c r="AZ51" s="80">
        <f>ROUND(AZ52,2)</f>
        <v>0</v>
      </c>
      <c r="BA51" s="80">
        <f>ROUND(BA52,2)</f>
        <v>0</v>
      </c>
      <c r="BB51" s="80">
        <f>ROUND(BB52,2)</f>
        <v>0</v>
      </c>
      <c r="BC51" s="80">
        <f>ROUND(BC52,2)</f>
        <v>0</v>
      </c>
      <c r="BD51" s="82">
        <f>ROUND(BD52,2)</f>
        <v>0</v>
      </c>
      <c r="BS51" s="64" t="s">
        <v>70</v>
      </c>
      <c r="BT51" s="64" t="s">
        <v>71</v>
      </c>
      <c r="BU51" s="83" t="s">
        <v>72</v>
      </c>
      <c r="BV51" s="64" t="s">
        <v>73</v>
      </c>
      <c r="BW51" s="64" t="s">
        <v>7</v>
      </c>
      <c r="BX51" s="64" t="s">
        <v>74</v>
      </c>
      <c r="CL51" s="64" t="s">
        <v>5</v>
      </c>
    </row>
    <row r="52" spans="1:91" s="5" customFormat="1" ht="16.5" customHeight="1">
      <c r="A52" s="84" t="s">
        <v>75</v>
      </c>
      <c r="B52" s="85"/>
      <c r="C52" s="86"/>
      <c r="D52" s="305" t="s">
        <v>76</v>
      </c>
      <c r="E52" s="305"/>
      <c r="F52" s="305"/>
      <c r="G52" s="305"/>
      <c r="H52" s="305"/>
      <c r="I52" s="87"/>
      <c r="J52" s="305" t="s">
        <v>77</v>
      </c>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3">
        <f>'01 - Respirium na gymnáziu '!J27</f>
        <v>0</v>
      </c>
      <c r="AH52" s="304"/>
      <c r="AI52" s="304"/>
      <c r="AJ52" s="304"/>
      <c r="AK52" s="304"/>
      <c r="AL52" s="304"/>
      <c r="AM52" s="304"/>
      <c r="AN52" s="303">
        <f>SUM(AG52,AT52)</f>
        <v>0</v>
      </c>
      <c r="AO52" s="304"/>
      <c r="AP52" s="304"/>
      <c r="AQ52" s="88" t="s">
        <v>78</v>
      </c>
      <c r="AR52" s="85"/>
      <c r="AS52" s="89">
        <v>0</v>
      </c>
      <c r="AT52" s="90">
        <f>ROUND(SUM(AV52:AW52),2)</f>
        <v>0</v>
      </c>
      <c r="AU52" s="91">
        <f>'01 - Respirium na gymnáziu '!P99</f>
        <v>0</v>
      </c>
      <c r="AV52" s="90">
        <f>'01 - Respirium na gymnáziu '!J30</f>
        <v>0</v>
      </c>
      <c r="AW52" s="90">
        <f>'01 - Respirium na gymnáziu '!J31</f>
        <v>0</v>
      </c>
      <c r="AX52" s="90">
        <f>'01 - Respirium na gymnáziu '!J32</f>
        <v>0</v>
      </c>
      <c r="AY52" s="90">
        <f>'01 - Respirium na gymnáziu '!J33</f>
        <v>0</v>
      </c>
      <c r="AZ52" s="90">
        <f>'01 - Respirium na gymnáziu '!F30</f>
        <v>0</v>
      </c>
      <c r="BA52" s="90">
        <f>'01 - Respirium na gymnáziu '!F31</f>
        <v>0</v>
      </c>
      <c r="BB52" s="90">
        <f>'01 - Respirium na gymnáziu '!F32</f>
        <v>0</v>
      </c>
      <c r="BC52" s="90">
        <f>'01 - Respirium na gymnáziu '!F33</f>
        <v>0</v>
      </c>
      <c r="BD52" s="92">
        <f>'01 - Respirium na gymnáziu '!F34</f>
        <v>0</v>
      </c>
      <c r="BT52" s="93" t="s">
        <v>79</v>
      </c>
      <c r="BV52" s="93" t="s">
        <v>73</v>
      </c>
      <c r="BW52" s="93" t="s">
        <v>80</v>
      </c>
      <c r="BX52" s="93" t="s">
        <v>7</v>
      </c>
      <c r="CL52" s="93" t="s">
        <v>5</v>
      </c>
      <c r="CM52" s="93" t="s">
        <v>81</v>
      </c>
    </row>
    <row r="53" spans="1:91" s="1" customFormat="1" ht="30" customHeight="1">
      <c r="B53" s="40"/>
      <c r="AR53" s="40"/>
    </row>
    <row r="54" spans="1:91" s="1" customFormat="1" ht="7"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40"/>
    </row>
  </sheetData>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display="1) Rekapitulace stavby"/>
    <hyperlink ref="W1:AI1" location="C51" display="2) Rekapitulace objektů stavby a soupisů prací"/>
    <hyperlink ref="A52" location="'01 - Respirium na gymnáziu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19"/>
  <sheetViews>
    <sheetView showGridLines="0" workbookViewId="0">
      <pane ySplit="1" topLeftCell="A218" activePane="bottomLeft" state="frozen"/>
      <selection pane="bottomLeft"/>
    </sheetView>
  </sheetViews>
  <sheetFormatPr defaultRowHeight="12"/>
  <cols>
    <col min="1" max="1" width="8.375" customWidth="1"/>
    <col min="2" max="2" width="1.625" customWidth="1"/>
    <col min="3" max="3" width="4.125" customWidth="1"/>
    <col min="4" max="4" width="4.375" customWidth="1"/>
    <col min="5" max="5" width="17.125" customWidth="1"/>
    <col min="6" max="6" width="75" customWidth="1"/>
    <col min="7" max="7" width="8.625" customWidth="1"/>
    <col min="8" max="8" width="11.125" customWidth="1"/>
    <col min="9" max="9" width="12.625" style="94" customWidth="1"/>
    <col min="10" max="10" width="23.5" customWidth="1"/>
    <col min="11" max="11" width="15.5" customWidth="1"/>
    <col min="13" max="18" width="9.375" hidden="1"/>
    <col min="19" max="19" width="8.125" hidden="1" customWidth="1"/>
    <col min="20" max="20" width="29.625" hidden="1" customWidth="1"/>
    <col min="21" max="21" width="16.375" hidden="1" customWidth="1"/>
    <col min="22" max="22" width="12.375" customWidth="1"/>
    <col min="23" max="23" width="16.375" customWidth="1"/>
    <col min="24" max="24" width="12.375" customWidth="1"/>
    <col min="25" max="25" width="15" customWidth="1"/>
    <col min="26" max="26" width="11" customWidth="1"/>
    <col min="27" max="27" width="15" customWidth="1"/>
    <col min="28" max="28" width="16.375" customWidth="1"/>
    <col min="29" max="29" width="11" customWidth="1"/>
    <col min="30" max="30" width="15" customWidth="1"/>
    <col min="31" max="31" width="16.375" customWidth="1"/>
    <col min="44" max="65" width="9.375" hidden="1"/>
  </cols>
  <sheetData>
    <row r="1" spans="1:70" ht="21.75" customHeight="1">
      <c r="A1" s="20"/>
      <c r="B1" s="95"/>
      <c r="C1" s="95"/>
      <c r="D1" s="96" t="s">
        <v>1</v>
      </c>
      <c r="E1" s="95"/>
      <c r="F1" s="97" t="s">
        <v>82</v>
      </c>
      <c r="G1" s="342" t="s">
        <v>83</v>
      </c>
      <c r="H1" s="342"/>
      <c r="I1" s="98"/>
      <c r="J1" s="97" t="s">
        <v>84</v>
      </c>
      <c r="K1" s="96" t="s">
        <v>85</v>
      </c>
      <c r="L1" s="97" t="s">
        <v>86</v>
      </c>
      <c r="M1" s="97"/>
      <c r="N1" s="97"/>
      <c r="O1" s="97"/>
      <c r="P1" s="97"/>
      <c r="Q1" s="97"/>
      <c r="R1" s="97"/>
      <c r="S1" s="97"/>
      <c r="T1" s="97"/>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7" customHeight="1">
      <c r="L2" s="301" t="s">
        <v>8</v>
      </c>
      <c r="M2" s="302"/>
      <c r="N2" s="302"/>
      <c r="O2" s="302"/>
      <c r="P2" s="302"/>
      <c r="Q2" s="302"/>
      <c r="R2" s="302"/>
      <c r="S2" s="302"/>
      <c r="T2" s="302"/>
      <c r="U2" s="302"/>
      <c r="V2" s="302"/>
      <c r="AT2" s="23" t="s">
        <v>80</v>
      </c>
    </row>
    <row r="3" spans="1:70" ht="7" customHeight="1">
      <c r="B3" s="24"/>
      <c r="C3" s="25"/>
      <c r="D3" s="25"/>
      <c r="E3" s="25"/>
      <c r="F3" s="25"/>
      <c r="G3" s="25"/>
      <c r="H3" s="25"/>
      <c r="I3" s="99"/>
      <c r="J3" s="25"/>
      <c r="K3" s="26"/>
      <c r="AT3" s="23" t="s">
        <v>81</v>
      </c>
    </row>
    <row r="4" spans="1:70" ht="37" customHeight="1">
      <c r="B4" s="27"/>
      <c r="C4" s="28"/>
      <c r="D4" s="29" t="s">
        <v>87</v>
      </c>
      <c r="E4" s="28"/>
      <c r="F4" s="28"/>
      <c r="G4" s="28"/>
      <c r="H4" s="28"/>
      <c r="I4" s="100"/>
      <c r="J4" s="28"/>
      <c r="K4" s="30"/>
      <c r="M4" s="31" t="s">
        <v>13</v>
      </c>
      <c r="AT4" s="23" t="s">
        <v>6</v>
      </c>
    </row>
    <row r="5" spans="1:70" ht="7" customHeight="1">
      <c r="B5" s="27"/>
      <c r="C5" s="28"/>
      <c r="D5" s="28"/>
      <c r="E5" s="28"/>
      <c r="F5" s="28"/>
      <c r="G5" s="28"/>
      <c r="H5" s="28"/>
      <c r="I5" s="100"/>
      <c r="J5" s="28"/>
      <c r="K5" s="30"/>
    </row>
    <row r="6" spans="1:70">
      <c r="B6" s="27"/>
      <c r="C6" s="28"/>
      <c r="D6" s="36" t="s">
        <v>19</v>
      </c>
      <c r="E6" s="28"/>
      <c r="F6" s="28"/>
      <c r="G6" s="28"/>
      <c r="H6" s="28"/>
      <c r="I6" s="100"/>
      <c r="J6" s="28"/>
      <c r="K6" s="30"/>
    </row>
    <row r="7" spans="1:70" ht="16.5" customHeight="1">
      <c r="B7" s="27"/>
      <c r="C7" s="28"/>
      <c r="D7" s="28"/>
      <c r="E7" s="343" t="str">
        <f>'Rekapitulace stavby'!K6</f>
        <v>Gymnázium Pardubice, Mozartova 449</v>
      </c>
      <c r="F7" s="344"/>
      <c r="G7" s="344"/>
      <c r="H7" s="344"/>
      <c r="I7" s="100"/>
      <c r="J7" s="28"/>
      <c r="K7" s="30"/>
    </row>
    <row r="8" spans="1:70" s="1" customFormat="1">
      <c r="B8" s="40"/>
      <c r="C8" s="41"/>
      <c r="D8" s="36" t="s">
        <v>88</v>
      </c>
      <c r="E8" s="41"/>
      <c r="F8" s="41"/>
      <c r="G8" s="41"/>
      <c r="H8" s="41"/>
      <c r="I8" s="101"/>
      <c r="J8" s="41"/>
      <c r="K8" s="44"/>
    </row>
    <row r="9" spans="1:70" s="1" customFormat="1" ht="37" customHeight="1">
      <c r="B9" s="40"/>
      <c r="C9" s="41"/>
      <c r="D9" s="41"/>
      <c r="E9" s="345" t="s">
        <v>89</v>
      </c>
      <c r="F9" s="346"/>
      <c r="G9" s="346"/>
      <c r="H9" s="346"/>
      <c r="I9" s="101"/>
      <c r="J9" s="41"/>
      <c r="K9" s="44"/>
    </row>
    <row r="10" spans="1:70" s="1" customFormat="1">
      <c r="B10" s="40"/>
      <c r="C10" s="41"/>
      <c r="D10" s="41"/>
      <c r="E10" s="41"/>
      <c r="F10" s="41"/>
      <c r="G10" s="41"/>
      <c r="H10" s="41"/>
      <c r="I10" s="101"/>
      <c r="J10" s="41"/>
      <c r="K10" s="44"/>
    </row>
    <row r="11" spans="1:70" s="1" customFormat="1" ht="14.5" customHeight="1">
      <c r="B11" s="40"/>
      <c r="C11" s="41"/>
      <c r="D11" s="36" t="s">
        <v>21</v>
      </c>
      <c r="E11" s="41"/>
      <c r="F11" s="34" t="s">
        <v>5</v>
      </c>
      <c r="G11" s="41"/>
      <c r="H11" s="41"/>
      <c r="I11" s="102" t="s">
        <v>22</v>
      </c>
      <c r="J11" s="34" t="s">
        <v>5</v>
      </c>
      <c r="K11" s="44"/>
    </row>
    <row r="12" spans="1:70" s="1" customFormat="1" ht="14.5" customHeight="1">
      <c r="B12" s="40"/>
      <c r="C12" s="41"/>
      <c r="D12" s="36" t="s">
        <v>23</v>
      </c>
      <c r="E12" s="41"/>
      <c r="F12" s="34" t="s">
        <v>24</v>
      </c>
      <c r="G12" s="41"/>
      <c r="H12" s="41"/>
      <c r="I12" s="102" t="s">
        <v>25</v>
      </c>
      <c r="J12" s="103" t="str">
        <f>'Rekapitulace stavby'!AN8</f>
        <v>26. 4. 2018</v>
      </c>
      <c r="K12" s="44"/>
    </row>
    <row r="13" spans="1:70" s="1" customFormat="1" ht="10.9" customHeight="1">
      <c r="B13" s="40"/>
      <c r="C13" s="41"/>
      <c r="D13" s="41"/>
      <c r="E13" s="41"/>
      <c r="F13" s="41"/>
      <c r="G13" s="41"/>
      <c r="H13" s="41"/>
      <c r="I13" s="101"/>
      <c r="J13" s="41"/>
      <c r="K13" s="44"/>
    </row>
    <row r="14" spans="1:70" s="1" customFormat="1" ht="14.5" customHeight="1">
      <c r="B14" s="40"/>
      <c r="C14" s="41"/>
      <c r="D14" s="36" t="s">
        <v>27</v>
      </c>
      <c r="E14" s="41"/>
      <c r="F14" s="41"/>
      <c r="G14" s="41"/>
      <c r="H14" s="41"/>
      <c r="I14" s="102" t="s">
        <v>28</v>
      </c>
      <c r="J14" s="34" t="s">
        <v>5</v>
      </c>
      <c r="K14" s="44"/>
    </row>
    <row r="15" spans="1:70" s="1" customFormat="1" ht="18" customHeight="1">
      <c r="B15" s="40"/>
      <c r="C15" s="41"/>
      <c r="D15" s="41"/>
      <c r="E15" s="34" t="s">
        <v>20</v>
      </c>
      <c r="F15" s="41"/>
      <c r="G15" s="41"/>
      <c r="H15" s="41"/>
      <c r="I15" s="102" t="s">
        <v>29</v>
      </c>
      <c r="J15" s="34" t="s">
        <v>5</v>
      </c>
      <c r="K15" s="44"/>
    </row>
    <row r="16" spans="1:70" s="1" customFormat="1" ht="7" customHeight="1">
      <c r="B16" s="40"/>
      <c r="C16" s="41"/>
      <c r="D16" s="41"/>
      <c r="E16" s="41"/>
      <c r="F16" s="41"/>
      <c r="G16" s="41"/>
      <c r="H16" s="41"/>
      <c r="I16" s="101"/>
      <c r="J16" s="41"/>
      <c r="K16" s="44"/>
    </row>
    <row r="17" spans="2:11" s="1" customFormat="1" ht="14.5" customHeight="1">
      <c r="B17" s="40"/>
      <c r="C17" s="41"/>
      <c r="D17" s="36" t="s">
        <v>30</v>
      </c>
      <c r="E17" s="41"/>
      <c r="F17" s="41"/>
      <c r="G17" s="41"/>
      <c r="H17" s="41"/>
      <c r="I17" s="102"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2" t="s">
        <v>29</v>
      </c>
      <c r="J18" s="34" t="str">
        <f>IF('Rekapitulace stavby'!AN14="Vyplň údaj","",IF('Rekapitulace stavby'!AN14="","",'Rekapitulace stavby'!AN14))</f>
        <v/>
      </c>
      <c r="K18" s="44"/>
    </row>
    <row r="19" spans="2:11" s="1" customFormat="1" ht="7" customHeight="1">
      <c r="B19" s="40"/>
      <c r="C19" s="41"/>
      <c r="D19" s="41"/>
      <c r="E19" s="41"/>
      <c r="F19" s="41"/>
      <c r="G19" s="41"/>
      <c r="H19" s="41"/>
      <c r="I19" s="101"/>
      <c r="J19" s="41"/>
      <c r="K19" s="44"/>
    </row>
    <row r="20" spans="2:11" s="1" customFormat="1" ht="14.5" customHeight="1">
      <c r="B20" s="40"/>
      <c r="C20" s="41"/>
      <c r="D20" s="36" t="s">
        <v>32</v>
      </c>
      <c r="E20" s="41"/>
      <c r="F20" s="41"/>
      <c r="G20" s="41"/>
      <c r="H20" s="41"/>
      <c r="I20" s="102" t="s">
        <v>28</v>
      </c>
      <c r="J20" s="34" t="s">
        <v>5</v>
      </c>
      <c r="K20" s="44"/>
    </row>
    <row r="21" spans="2:11" s="1" customFormat="1" ht="18" customHeight="1">
      <c r="B21" s="40"/>
      <c r="C21" s="41"/>
      <c r="D21" s="41"/>
      <c r="E21" s="34" t="s">
        <v>33</v>
      </c>
      <c r="F21" s="41"/>
      <c r="G21" s="41"/>
      <c r="H21" s="41"/>
      <c r="I21" s="102" t="s">
        <v>29</v>
      </c>
      <c r="J21" s="34" t="s">
        <v>5</v>
      </c>
      <c r="K21" s="44"/>
    </row>
    <row r="22" spans="2:11" s="1" customFormat="1" ht="7" customHeight="1">
      <c r="B22" s="40"/>
      <c r="C22" s="41"/>
      <c r="D22" s="41"/>
      <c r="E22" s="41"/>
      <c r="F22" s="41"/>
      <c r="G22" s="41"/>
      <c r="H22" s="41"/>
      <c r="I22" s="101"/>
      <c r="J22" s="41"/>
      <c r="K22" s="44"/>
    </row>
    <row r="23" spans="2:11" s="1" customFormat="1" ht="14.5" customHeight="1">
      <c r="B23" s="40"/>
      <c r="C23" s="41"/>
      <c r="D23" s="36" t="s">
        <v>35</v>
      </c>
      <c r="E23" s="41"/>
      <c r="F23" s="41"/>
      <c r="G23" s="41"/>
      <c r="H23" s="41"/>
      <c r="I23" s="101"/>
      <c r="J23" s="41"/>
      <c r="K23" s="44"/>
    </row>
    <row r="24" spans="2:11" s="6" customFormat="1" ht="16.5" customHeight="1">
      <c r="B24" s="104"/>
      <c r="C24" s="105"/>
      <c r="D24" s="105"/>
      <c r="E24" s="334" t="s">
        <v>5</v>
      </c>
      <c r="F24" s="334"/>
      <c r="G24" s="334"/>
      <c r="H24" s="334"/>
      <c r="I24" s="106"/>
      <c r="J24" s="105"/>
      <c r="K24" s="107"/>
    </row>
    <row r="25" spans="2:11" s="1" customFormat="1" ht="7" customHeight="1">
      <c r="B25" s="40"/>
      <c r="C25" s="41"/>
      <c r="D25" s="41"/>
      <c r="E25" s="41"/>
      <c r="F25" s="41"/>
      <c r="G25" s="41"/>
      <c r="H25" s="41"/>
      <c r="I25" s="101"/>
      <c r="J25" s="41"/>
      <c r="K25" s="44"/>
    </row>
    <row r="26" spans="2:11" s="1" customFormat="1" ht="7" customHeight="1">
      <c r="B26" s="40"/>
      <c r="C26" s="41"/>
      <c r="D26" s="67"/>
      <c r="E26" s="67"/>
      <c r="F26" s="67"/>
      <c r="G26" s="67"/>
      <c r="H26" s="67"/>
      <c r="I26" s="108"/>
      <c r="J26" s="67"/>
      <c r="K26" s="109"/>
    </row>
    <row r="27" spans="2:11" s="1" customFormat="1" ht="25.4" customHeight="1">
      <c r="B27" s="40"/>
      <c r="C27" s="41"/>
      <c r="D27" s="110" t="s">
        <v>37</v>
      </c>
      <c r="E27" s="41"/>
      <c r="F27" s="41"/>
      <c r="G27" s="41"/>
      <c r="H27" s="41"/>
      <c r="I27" s="101"/>
      <c r="J27" s="111">
        <f>ROUND(J99,2)</f>
        <v>0</v>
      </c>
      <c r="K27" s="44"/>
    </row>
    <row r="28" spans="2:11" s="1" customFormat="1" ht="7" customHeight="1">
      <c r="B28" s="40"/>
      <c r="C28" s="41"/>
      <c r="D28" s="67"/>
      <c r="E28" s="67"/>
      <c r="F28" s="67"/>
      <c r="G28" s="67"/>
      <c r="H28" s="67"/>
      <c r="I28" s="108"/>
      <c r="J28" s="67"/>
      <c r="K28" s="109"/>
    </row>
    <row r="29" spans="2:11" s="1" customFormat="1" ht="14.5" customHeight="1">
      <c r="B29" s="40"/>
      <c r="C29" s="41"/>
      <c r="D29" s="41"/>
      <c r="E29" s="41"/>
      <c r="F29" s="45" t="s">
        <v>39</v>
      </c>
      <c r="G29" s="41"/>
      <c r="H29" s="41"/>
      <c r="I29" s="112" t="s">
        <v>38</v>
      </c>
      <c r="J29" s="45" t="s">
        <v>40</v>
      </c>
      <c r="K29" s="44"/>
    </row>
    <row r="30" spans="2:11" s="1" customFormat="1" ht="14.5" customHeight="1">
      <c r="B30" s="40"/>
      <c r="C30" s="41"/>
      <c r="D30" s="48" t="s">
        <v>41</v>
      </c>
      <c r="E30" s="48" t="s">
        <v>42</v>
      </c>
      <c r="F30" s="113">
        <f>ROUND(SUM(BE99:BE318), 2)</f>
        <v>0</v>
      </c>
      <c r="G30" s="41"/>
      <c r="H30" s="41"/>
      <c r="I30" s="114">
        <v>0.21</v>
      </c>
      <c r="J30" s="113">
        <f>ROUND(ROUND((SUM(BE99:BE318)), 2)*I30, 2)</f>
        <v>0</v>
      </c>
      <c r="K30" s="44"/>
    </row>
    <row r="31" spans="2:11" s="1" customFormat="1" ht="14.5" customHeight="1">
      <c r="B31" s="40"/>
      <c r="C31" s="41"/>
      <c r="D31" s="41"/>
      <c r="E31" s="48" t="s">
        <v>43</v>
      </c>
      <c r="F31" s="113">
        <f>ROUND(SUM(BF99:BF318), 2)</f>
        <v>0</v>
      </c>
      <c r="G31" s="41"/>
      <c r="H31" s="41"/>
      <c r="I31" s="114">
        <v>0.15</v>
      </c>
      <c r="J31" s="113">
        <f>ROUND(ROUND((SUM(BF99:BF318)), 2)*I31, 2)</f>
        <v>0</v>
      </c>
      <c r="K31" s="44"/>
    </row>
    <row r="32" spans="2:11" s="1" customFormat="1" ht="14.5" hidden="1" customHeight="1">
      <c r="B32" s="40"/>
      <c r="C32" s="41"/>
      <c r="D32" s="41"/>
      <c r="E32" s="48" t="s">
        <v>44</v>
      </c>
      <c r="F32" s="113">
        <f>ROUND(SUM(BG99:BG318), 2)</f>
        <v>0</v>
      </c>
      <c r="G32" s="41"/>
      <c r="H32" s="41"/>
      <c r="I32" s="114">
        <v>0.21</v>
      </c>
      <c r="J32" s="113">
        <v>0</v>
      </c>
      <c r="K32" s="44"/>
    </row>
    <row r="33" spans="2:11" s="1" customFormat="1" ht="14.5" hidden="1" customHeight="1">
      <c r="B33" s="40"/>
      <c r="C33" s="41"/>
      <c r="D33" s="41"/>
      <c r="E33" s="48" t="s">
        <v>45</v>
      </c>
      <c r="F33" s="113">
        <f>ROUND(SUM(BH99:BH318), 2)</f>
        <v>0</v>
      </c>
      <c r="G33" s="41"/>
      <c r="H33" s="41"/>
      <c r="I33" s="114">
        <v>0.15</v>
      </c>
      <c r="J33" s="113">
        <v>0</v>
      </c>
      <c r="K33" s="44"/>
    </row>
    <row r="34" spans="2:11" s="1" customFormat="1" ht="14.5" hidden="1" customHeight="1">
      <c r="B34" s="40"/>
      <c r="C34" s="41"/>
      <c r="D34" s="41"/>
      <c r="E34" s="48" t="s">
        <v>46</v>
      </c>
      <c r="F34" s="113">
        <f>ROUND(SUM(BI99:BI318), 2)</f>
        <v>0</v>
      </c>
      <c r="G34" s="41"/>
      <c r="H34" s="41"/>
      <c r="I34" s="114">
        <v>0</v>
      </c>
      <c r="J34" s="113">
        <v>0</v>
      </c>
      <c r="K34" s="44"/>
    </row>
    <row r="35" spans="2:11" s="1" customFormat="1" ht="7" customHeight="1">
      <c r="B35" s="40"/>
      <c r="C35" s="41"/>
      <c r="D35" s="41"/>
      <c r="E35" s="41"/>
      <c r="F35" s="41"/>
      <c r="G35" s="41"/>
      <c r="H35" s="41"/>
      <c r="I35" s="101"/>
      <c r="J35" s="41"/>
      <c r="K35" s="44"/>
    </row>
    <row r="36" spans="2:11" s="1" customFormat="1" ht="25.4" customHeight="1">
      <c r="B36" s="40"/>
      <c r="C36" s="115"/>
      <c r="D36" s="116" t="s">
        <v>47</v>
      </c>
      <c r="E36" s="70"/>
      <c r="F36" s="70"/>
      <c r="G36" s="117" t="s">
        <v>48</v>
      </c>
      <c r="H36" s="118" t="s">
        <v>49</v>
      </c>
      <c r="I36" s="119"/>
      <c r="J36" s="120">
        <f>SUM(J27:J34)</f>
        <v>0</v>
      </c>
      <c r="K36" s="121"/>
    </row>
    <row r="37" spans="2:11" s="1" customFormat="1" ht="14.5" customHeight="1">
      <c r="B37" s="55"/>
      <c r="C37" s="56"/>
      <c r="D37" s="56"/>
      <c r="E37" s="56"/>
      <c r="F37" s="56"/>
      <c r="G37" s="56"/>
      <c r="H37" s="56"/>
      <c r="I37" s="122"/>
      <c r="J37" s="56"/>
      <c r="K37" s="57"/>
    </row>
    <row r="41" spans="2:11" s="1" customFormat="1" ht="7" customHeight="1">
      <c r="B41" s="58"/>
      <c r="C41" s="59"/>
      <c r="D41" s="59"/>
      <c r="E41" s="59"/>
      <c r="F41" s="59"/>
      <c r="G41" s="59"/>
      <c r="H41" s="59"/>
      <c r="I41" s="123"/>
      <c r="J41" s="59"/>
      <c r="K41" s="124"/>
    </row>
    <row r="42" spans="2:11" s="1" customFormat="1" ht="37" customHeight="1">
      <c r="B42" s="40"/>
      <c r="C42" s="29" t="s">
        <v>90</v>
      </c>
      <c r="D42" s="41"/>
      <c r="E42" s="41"/>
      <c r="F42" s="41"/>
      <c r="G42" s="41"/>
      <c r="H42" s="41"/>
      <c r="I42" s="101"/>
      <c r="J42" s="41"/>
      <c r="K42" s="44"/>
    </row>
    <row r="43" spans="2:11" s="1" customFormat="1" ht="7" customHeight="1">
      <c r="B43" s="40"/>
      <c r="C43" s="41"/>
      <c r="D43" s="41"/>
      <c r="E43" s="41"/>
      <c r="F43" s="41"/>
      <c r="G43" s="41"/>
      <c r="H43" s="41"/>
      <c r="I43" s="101"/>
      <c r="J43" s="41"/>
      <c r="K43" s="44"/>
    </row>
    <row r="44" spans="2:11" s="1" customFormat="1" ht="14.5" customHeight="1">
      <c r="B44" s="40"/>
      <c r="C44" s="36" t="s">
        <v>19</v>
      </c>
      <c r="D44" s="41"/>
      <c r="E44" s="41"/>
      <c r="F44" s="41"/>
      <c r="G44" s="41"/>
      <c r="H44" s="41"/>
      <c r="I44" s="101"/>
      <c r="J44" s="41"/>
      <c r="K44" s="44"/>
    </row>
    <row r="45" spans="2:11" s="1" customFormat="1" ht="16.5" customHeight="1">
      <c r="B45" s="40"/>
      <c r="C45" s="41"/>
      <c r="D45" s="41"/>
      <c r="E45" s="343" t="str">
        <f>E7</f>
        <v>Gymnázium Pardubice, Mozartova 449</v>
      </c>
      <c r="F45" s="344"/>
      <c r="G45" s="344"/>
      <c r="H45" s="344"/>
      <c r="I45" s="101"/>
      <c r="J45" s="41"/>
      <c r="K45" s="44"/>
    </row>
    <row r="46" spans="2:11" s="1" customFormat="1" ht="14.5" customHeight="1">
      <c r="B46" s="40"/>
      <c r="C46" s="36" t="s">
        <v>88</v>
      </c>
      <c r="D46" s="41"/>
      <c r="E46" s="41"/>
      <c r="F46" s="41"/>
      <c r="G46" s="41"/>
      <c r="H46" s="41"/>
      <c r="I46" s="101"/>
      <c r="J46" s="41"/>
      <c r="K46" s="44"/>
    </row>
    <row r="47" spans="2:11" s="1" customFormat="1" ht="17.25" customHeight="1">
      <c r="B47" s="40"/>
      <c r="C47" s="41"/>
      <c r="D47" s="41"/>
      <c r="E47" s="345" t="str">
        <f>E9</f>
        <v xml:space="preserve">01 - Respirium na gymnáziu </v>
      </c>
      <c r="F47" s="346"/>
      <c r="G47" s="346"/>
      <c r="H47" s="346"/>
      <c r="I47" s="101"/>
      <c r="J47" s="41"/>
      <c r="K47" s="44"/>
    </row>
    <row r="48" spans="2:11" s="1" customFormat="1" ht="7" customHeight="1">
      <c r="B48" s="40"/>
      <c r="C48" s="41"/>
      <c r="D48" s="41"/>
      <c r="E48" s="41"/>
      <c r="F48" s="41"/>
      <c r="G48" s="41"/>
      <c r="H48" s="41"/>
      <c r="I48" s="101"/>
      <c r="J48" s="41"/>
      <c r="K48" s="44"/>
    </row>
    <row r="49" spans="2:47" s="1" customFormat="1" ht="18" customHeight="1">
      <c r="B49" s="40"/>
      <c r="C49" s="36" t="s">
        <v>23</v>
      </c>
      <c r="D49" s="41"/>
      <c r="E49" s="41"/>
      <c r="F49" s="34" t="str">
        <f>F12</f>
        <v>Pardubice</v>
      </c>
      <c r="G49" s="41"/>
      <c r="H49" s="41"/>
      <c r="I49" s="102" t="s">
        <v>25</v>
      </c>
      <c r="J49" s="103" t="str">
        <f>IF(J12="","",J12)</f>
        <v>26. 4. 2018</v>
      </c>
      <c r="K49" s="44"/>
    </row>
    <row r="50" spans="2:47" s="1" customFormat="1" ht="7" customHeight="1">
      <c r="B50" s="40"/>
      <c r="C50" s="41"/>
      <c r="D50" s="41"/>
      <c r="E50" s="41"/>
      <c r="F50" s="41"/>
      <c r="G50" s="41"/>
      <c r="H50" s="41"/>
      <c r="I50" s="101"/>
      <c r="J50" s="41"/>
      <c r="K50" s="44"/>
    </row>
    <row r="51" spans="2:47" s="1" customFormat="1">
      <c r="B51" s="40"/>
      <c r="C51" s="36" t="s">
        <v>27</v>
      </c>
      <c r="D51" s="41"/>
      <c r="E51" s="41"/>
      <c r="F51" s="34" t="str">
        <f>E15</f>
        <v>Gymnázium Pardubice, Mozartova 449</v>
      </c>
      <c r="G51" s="41"/>
      <c r="H51" s="41"/>
      <c r="I51" s="102" t="s">
        <v>32</v>
      </c>
      <c r="J51" s="334" t="str">
        <f>E21</f>
        <v>Archistat s.r.o., Pardubice</v>
      </c>
      <c r="K51" s="44"/>
    </row>
    <row r="52" spans="2:47" s="1" customFormat="1" ht="14.5" customHeight="1">
      <c r="B52" s="40"/>
      <c r="C52" s="36" t="s">
        <v>30</v>
      </c>
      <c r="D52" s="41"/>
      <c r="E52" s="41"/>
      <c r="F52" s="34" t="str">
        <f>IF(E18="","",E18)</f>
        <v/>
      </c>
      <c r="G52" s="41"/>
      <c r="H52" s="41"/>
      <c r="I52" s="101"/>
      <c r="J52" s="338"/>
      <c r="K52" s="44"/>
    </row>
    <row r="53" spans="2:47" s="1" customFormat="1" ht="10.4" customHeight="1">
      <c r="B53" s="40"/>
      <c r="C53" s="41"/>
      <c r="D53" s="41"/>
      <c r="E53" s="41"/>
      <c r="F53" s="41"/>
      <c r="G53" s="41"/>
      <c r="H53" s="41"/>
      <c r="I53" s="101"/>
      <c r="J53" s="41"/>
      <c r="K53" s="44"/>
    </row>
    <row r="54" spans="2:47" s="1" customFormat="1" ht="29.25" customHeight="1">
      <c r="B54" s="40"/>
      <c r="C54" s="125" t="s">
        <v>91</v>
      </c>
      <c r="D54" s="115"/>
      <c r="E54" s="115"/>
      <c r="F54" s="115"/>
      <c r="G54" s="115"/>
      <c r="H54" s="115"/>
      <c r="I54" s="126"/>
      <c r="J54" s="127" t="s">
        <v>92</v>
      </c>
      <c r="K54" s="128"/>
    </row>
    <row r="55" spans="2:47" s="1" customFormat="1" ht="10.4" customHeight="1">
      <c r="B55" s="40"/>
      <c r="C55" s="41"/>
      <c r="D55" s="41"/>
      <c r="E55" s="41"/>
      <c r="F55" s="41"/>
      <c r="G55" s="41"/>
      <c r="H55" s="41"/>
      <c r="I55" s="101"/>
      <c r="J55" s="41"/>
      <c r="K55" s="44"/>
    </row>
    <row r="56" spans="2:47" s="1" customFormat="1" ht="29.25" customHeight="1">
      <c r="B56" s="40"/>
      <c r="C56" s="129" t="s">
        <v>93</v>
      </c>
      <c r="D56" s="41"/>
      <c r="E56" s="41"/>
      <c r="F56" s="41"/>
      <c r="G56" s="41"/>
      <c r="H56" s="41"/>
      <c r="I56" s="101"/>
      <c r="J56" s="111">
        <f>J99</f>
        <v>0</v>
      </c>
      <c r="K56" s="44"/>
      <c r="AU56" s="23" t="s">
        <v>94</v>
      </c>
    </row>
    <row r="57" spans="2:47" s="7" customFormat="1" ht="25" customHeight="1">
      <c r="B57" s="130"/>
      <c r="C57" s="131"/>
      <c r="D57" s="132" t="s">
        <v>95</v>
      </c>
      <c r="E57" s="133"/>
      <c r="F57" s="133"/>
      <c r="G57" s="133"/>
      <c r="H57" s="133"/>
      <c r="I57" s="134"/>
      <c r="J57" s="135">
        <f>J100</f>
        <v>0</v>
      </c>
      <c r="K57" s="136"/>
    </row>
    <row r="58" spans="2:47" s="8" customFormat="1" ht="19.899999999999999" customHeight="1">
      <c r="B58" s="137"/>
      <c r="C58" s="138"/>
      <c r="D58" s="139" t="s">
        <v>96</v>
      </c>
      <c r="E58" s="140"/>
      <c r="F58" s="140"/>
      <c r="G58" s="140"/>
      <c r="H58" s="140"/>
      <c r="I58" s="141"/>
      <c r="J58" s="142">
        <f>J101</f>
        <v>0</v>
      </c>
      <c r="K58" s="143"/>
    </row>
    <row r="59" spans="2:47" s="8" customFormat="1" ht="19.899999999999999" customHeight="1">
      <c r="B59" s="137"/>
      <c r="C59" s="138"/>
      <c r="D59" s="139" t="s">
        <v>97</v>
      </c>
      <c r="E59" s="140"/>
      <c r="F59" s="140"/>
      <c r="G59" s="140"/>
      <c r="H59" s="140"/>
      <c r="I59" s="141"/>
      <c r="J59" s="142">
        <f>J106</f>
        <v>0</v>
      </c>
      <c r="K59" s="143"/>
    </row>
    <row r="60" spans="2:47" s="8" customFormat="1" ht="19.899999999999999" customHeight="1">
      <c r="B60" s="137"/>
      <c r="C60" s="138"/>
      <c r="D60" s="139" t="s">
        <v>98</v>
      </c>
      <c r="E60" s="140"/>
      <c r="F60" s="140"/>
      <c r="G60" s="140"/>
      <c r="H60" s="140"/>
      <c r="I60" s="141"/>
      <c r="J60" s="142">
        <f>J113</f>
        <v>0</v>
      </c>
      <c r="K60" s="143"/>
    </row>
    <row r="61" spans="2:47" s="8" customFormat="1" ht="19.899999999999999" customHeight="1">
      <c r="B61" s="137"/>
      <c r="C61" s="138"/>
      <c r="D61" s="139" t="s">
        <v>99</v>
      </c>
      <c r="E61" s="140"/>
      <c r="F61" s="140"/>
      <c r="G61" s="140"/>
      <c r="H61" s="140"/>
      <c r="I61" s="141"/>
      <c r="J61" s="142">
        <f>J140</f>
        <v>0</v>
      </c>
      <c r="K61" s="143"/>
    </row>
    <row r="62" spans="2:47" s="8" customFormat="1" ht="19.899999999999999" customHeight="1">
      <c r="B62" s="137"/>
      <c r="C62" s="138"/>
      <c r="D62" s="139" t="s">
        <v>100</v>
      </c>
      <c r="E62" s="140"/>
      <c r="F62" s="140"/>
      <c r="G62" s="140"/>
      <c r="H62" s="140"/>
      <c r="I62" s="141"/>
      <c r="J62" s="142">
        <f>J146</f>
        <v>0</v>
      </c>
      <c r="K62" s="143"/>
    </row>
    <row r="63" spans="2:47" s="8" customFormat="1" ht="19.899999999999999" customHeight="1">
      <c r="B63" s="137"/>
      <c r="C63" s="138"/>
      <c r="D63" s="139" t="s">
        <v>101</v>
      </c>
      <c r="E63" s="140"/>
      <c r="F63" s="140"/>
      <c r="G63" s="140"/>
      <c r="H63" s="140"/>
      <c r="I63" s="141"/>
      <c r="J63" s="142">
        <f>J176</f>
        <v>0</v>
      </c>
      <c r="K63" s="143"/>
    </row>
    <row r="64" spans="2:47" s="8" customFormat="1" ht="19.899999999999999" customHeight="1">
      <c r="B64" s="137"/>
      <c r="C64" s="138"/>
      <c r="D64" s="139" t="s">
        <v>102</v>
      </c>
      <c r="E64" s="140"/>
      <c r="F64" s="140"/>
      <c r="G64" s="140"/>
      <c r="H64" s="140"/>
      <c r="I64" s="141"/>
      <c r="J64" s="142">
        <f>J185</f>
        <v>0</v>
      </c>
      <c r="K64" s="143"/>
    </row>
    <row r="65" spans="2:11" s="7" customFormat="1" ht="25" customHeight="1">
      <c r="B65" s="130"/>
      <c r="C65" s="131"/>
      <c r="D65" s="132" t="s">
        <v>103</v>
      </c>
      <c r="E65" s="133"/>
      <c r="F65" s="133"/>
      <c r="G65" s="133"/>
      <c r="H65" s="133"/>
      <c r="I65" s="134"/>
      <c r="J65" s="135">
        <f>J187</f>
        <v>0</v>
      </c>
      <c r="K65" s="136"/>
    </row>
    <row r="66" spans="2:11" s="8" customFormat="1" ht="19.899999999999999" customHeight="1">
      <c r="B66" s="137"/>
      <c r="C66" s="138"/>
      <c r="D66" s="139" t="s">
        <v>104</v>
      </c>
      <c r="E66" s="140"/>
      <c r="F66" s="140"/>
      <c r="G66" s="140"/>
      <c r="H66" s="140"/>
      <c r="I66" s="141"/>
      <c r="J66" s="142">
        <f>J188</f>
        <v>0</v>
      </c>
      <c r="K66" s="143"/>
    </row>
    <row r="67" spans="2:11" s="8" customFormat="1" ht="19.899999999999999" customHeight="1">
      <c r="B67" s="137"/>
      <c r="C67" s="138"/>
      <c r="D67" s="139" t="s">
        <v>105</v>
      </c>
      <c r="E67" s="140"/>
      <c r="F67" s="140"/>
      <c r="G67" s="140"/>
      <c r="H67" s="140"/>
      <c r="I67" s="141"/>
      <c r="J67" s="142">
        <f>J190</f>
        <v>0</v>
      </c>
      <c r="K67" s="143"/>
    </row>
    <row r="68" spans="2:11" s="8" customFormat="1" ht="19.899999999999999" customHeight="1">
      <c r="B68" s="137"/>
      <c r="C68" s="138"/>
      <c r="D68" s="139" t="s">
        <v>106</v>
      </c>
      <c r="E68" s="140"/>
      <c r="F68" s="140"/>
      <c r="G68" s="140"/>
      <c r="H68" s="140"/>
      <c r="I68" s="141"/>
      <c r="J68" s="142">
        <f>J192</f>
        <v>0</v>
      </c>
      <c r="K68" s="143"/>
    </row>
    <row r="69" spans="2:11" s="8" customFormat="1" ht="19.899999999999999" customHeight="1">
      <c r="B69" s="137"/>
      <c r="C69" s="138"/>
      <c r="D69" s="139" t="s">
        <v>107</v>
      </c>
      <c r="E69" s="140"/>
      <c r="F69" s="140"/>
      <c r="G69" s="140"/>
      <c r="H69" s="140"/>
      <c r="I69" s="141"/>
      <c r="J69" s="142">
        <f>J194</f>
        <v>0</v>
      </c>
      <c r="K69" s="143"/>
    </row>
    <row r="70" spans="2:11" s="8" customFormat="1" ht="19.899999999999999" customHeight="1">
      <c r="B70" s="137"/>
      <c r="C70" s="138"/>
      <c r="D70" s="139" t="s">
        <v>108</v>
      </c>
      <c r="E70" s="140"/>
      <c r="F70" s="140"/>
      <c r="G70" s="140"/>
      <c r="H70" s="140"/>
      <c r="I70" s="141"/>
      <c r="J70" s="142">
        <f>J204</f>
        <v>0</v>
      </c>
      <c r="K70" s="143"/>
    </row>
    <row r="71" spans="2:11" s="8" customFormat="1" ht="19.899999999999999" customHeight="1">
      <c r="B71" s="137"/>
      <c r="C71" s="138"/>
      <c r="D71" s="139" t="s">
        <v>109</v>
      </c>
      <c r="E71" s="140"/>
      <c r="F71" s="140"/>
      <c r="G71" s="140"/>
      <c r="H71" s="140"/>
      <c r="I71" s="141"/>
      <c r="J71" s="142">
        <f>J211</f>
        <v>0</v>
      </c>
      <c r="K71" s="143"/>
    </row>
    <row r="72" spans="2:11" s="8" customFormat="1" ht="19.899999999999999" customHeight="1">
      <c r="B72" s="137"/>
      <c r="C72" s="138"/>
      <c r="D72" s="139" t="s">
        <v>110</v>
      </c>
      <c r="E72" s="140"/>
      <c r="F72" s="140"/>
      <c r="G72" s="140"/>
      <c r="H72" s="140"/>
      <c r="I72" s="141"/>
      <c r="J72" s="142">
        <f>J215</f>
        <v>0</v>
      </c>
      <c r="K72" s="143"/>
    </row>
    <row r="73" spans="2:11" s="8" customFormat="1" ht="19.899999999999999" customHeight="1">
      <c r="B73" s="137"/>
      <c r="C73" s="138"/>
      <c r="D73" s="139" t="s">
        <v>111</v>
      </c>
      <c r="E73" s="140"/>
      <c r="F73" s="140"/>
      <c r="G73" s="140"/>
      <c r="H73" s="140"/>
      <c r="I73" s="141"/>
      <c r="J73" s="142">
        <f>J233</f>
        <v>0</v>
      </c>
      <c r="K73" s="143"/>
    </row>
    <row r="74" spans="2:11" s="8" customFormat="1" ht="19.899999999999999" customHeight="1">
      <c r="B74" s="137"/>
      <c r="C74" s="138"/>
      <c r="D74" s="139" t="s">
        <v>112</v>
      </c>
      <c r="E74" s="140"/>
      <c r="F74" s="140"/>
      <c r="G74" s="140"/>
      <c r="H74" s="140"/>
      <c r="I74" s="141"/>
      <c r="J74" s="142">
        <f>J254</f>
        <v>0</v>
      </c>
      <c r="K74" s="143"/>
    </row>
    <row r="75" spans="2:11" s="8" customFormat="1" ht="19.899999999999999" customHeight="1">
      <c r="B75" s="137"/>
      <c r="C75" s="138"/>
      <c r="D75" s="139" t="s">
        <v>113</v>
      </c>
      <c r="E75" s="140"/>
      <c r="F75" s="140"/>
      <c r="G75" s="140"/>
      <c r="H75" s="140"/>
      <c r="I75" s="141"/>
      <c r="J75" s="142">
        <f>J279</f>
        <v>0</v>
      </c>
      <c r="K75" s="143"/>
    </row>
    <row r="76" spans="2:11" s="8" customFormat="1" ht="19.899999999999999" customHeight="1">
      <c r="B76" s="137"/>
      <c r="C76" s="138"/>
      <c r="D76" s="139" t="s">
        <v>114</v>
      </c>
      <c r="E76" s="140"/>
      <c r="F76" s="140"/>
      <c r="G76" s="140"/>
      <c r="H76" s="140"/>
      <c r="I76" s="141"/>
      <c r="J76" s="142">
        <f>J291</f>
        <v>0</v>
      </c>
      <c r="K76" s="143"/>
    </row>
    <row r="77" spans="2:11" s="8" customFormat="1" ht="19.899999999999999" customHeight="1">
      <c r="B77" s="137"/>
      <c r="C77" s="138"/>
      <c r="D77" s="139" t="s">
        <v>115</v>
      </c>
      <c r="E77" s="140"/>
      <c r="F77" s="140"/>
      <c r="G77" s="140"/>
      <c r="H77" s="140"/>
      <c r="I77" s="141"/>
      <c r="J77" s="142">
        <f>J296</f>
        <v>0</v>
      </c>
      <c r="K77" s="143"/>
    </row>
    <row r="78" spans="2:11" s="7" customFormat="1" ht="25" customHeight="1">
      <c r="B78" s="130"/>
      <c r="C78" s="131"/>
      <c r="D78" s="132" t="s">
        <v>116</v>
      </c>
      <c r="E78" s="133"/>
      <c r="F78" s="133"/>
      <c r="G78" s="133"/>
      <c r="H78" s="133"/>
      <c r="I78" s="134"/>
      <c r="J78" s="135">
        <f>J316</f>
        <v>0</v>
      </c>
      <c r="K78" s="136"/>
    </row>
    <row r="79" spans="2:11" s="8" customFormat="1" ht="19.899999999999999" customHeight="1">
      <c r="B79" s="137"/>
      <c r="C79" s="138"/>
      <c r="D79" s="139" t="s">
        <v>117</v>
      </c>
      <c r="E79" s="140"/>
      <c r="F79" s="140"/>
      <c r="G79" s="140"/>
      <c r="H79" s="140"/>
      <c r="I79" s="141"/>
      <c r="J79" s="142">
        <f>J317</f>
        <v>0</v>
      </c>
      <c r="K79" s="143"/>
    </row>
    <row r="80" spans="2:11" s="1" customFormat="1" ht="21.75" customHeight="1">
      <c r="B80" s="40"/>
      <c r="C80" s="41"/>
      <c r="D80" s="41"/>
      <c r="E80" s="41"/>
      <c r="F80" s="41"/>
      <c r="G80" s="41"/>
      <c r="H80" s="41"/>
      <c r="I80" s="101"/>
      <c r="J80" s="41"/>
      <c r="K80" s="44"/>
    </row>
    <row r="81" spans="2:12" s="1" customFormat="1" ht="7" customHeight="1">
      <c r="B81" s="55"/>
      <c r="C81" s="56"/>
      <c r="D81" s="56"/>
      <c r="E81" s="56"/>
      <c r="F81" s="56"/>
      <c r="G81" s="56"/>
      <c r="H81" s="56"/>
      <c r="I81" s="122"/>
      <c r="J81" s="56"/>
      <c r="K81" s="57"/>
    </row>
    <row r="85" spans="2:12" s="1" customFormat="1" ht="7" customHeight="1">
      <c r="B85" s="58"/>
      <c r="C85" s="59"/>
      <c r="D85" s="59"/>
      <c r="E85" s="59"/>
      <c r="F85" s="59"/>
      <c r="G85" s="59"/>
      <c r="H85" s="59"/>
      <c r="I85" s="123"/>
      <c r="J85" s="59"/>
      <c r="K85" s="59"/>
      <c r="L85" s="40"/>
    </row>
    <row r="86" spans="2:12" s="1" customFormat="1" ht="37" customHeight="1">
      <c r="B86" s="40"/>
      <c r="C86" s="60" t="s">
        <v>118</v>
      </c>
      <c r="L86" s="40"/>
    </row>
    <row r="87" spans="2:12" s="1" customFormat="1" ht="7" customHeight="1">
      <c r="B87" s="40"/>
      <c r="L87" s="40"/>
    </row>
    <row r="88" spans="2:12" s="1" customFormat="1" ht="14.5" customHeight="1">
      <c r="B88" s="40"/>
      <c r="C88" s="62" t="s">
        <v>19</v>
      </c>
      <c r="L88" s="40"/>
    </row>
    <row r="89" spans="2:12" s="1" customFormat="1" ht="16.5" customHeight="1">
      <c r="B89" s="40"/>
      <c r="E89" s="339" t="str">
        <f>E7</f>
        <v>Gymnázium Pardubice, Mozartova 449</v>
      </c>
      <c r="F89" s="340"/>
      <c r="G89" s="340"/>
      <c r="H89" s="340"/>
      <c r="L89" s="40"/>
    </row>
    <row r="90" spans="2:12" s="1" customFormat="1" ht="14.5" customHeight="1">
      <c r="B90" s="40"/>
      <c r="C90" s="62" t="s">
        <v>88</v>
      </c>
      <c r="L90" s="40"/>
    </row>
    <row r="91" spans="2:12" s="1" customFormat="1" ht="17.25" customHeight="1">
      <c r="B91" s="40"/>
      <c r="E91" s="308" t="str">
        <f>E9</f>
        <v xml:space="preserve">01 - Respirium na gymnáziu </v>
      </c>
      <c r="F91" s="341"/>
      <c r="G91" s="341"/>
      <c r="H91" s="341"/>
      <c r="L91" s="40"/>
    </row>
    <row r="92" spans="2:12" s="1" customFormat="1" ht="7" customHeight="1">
      <c r="B92" s="40"/>
      <c r="L92" s="40"/>
    </row>
    <row r="93" spans="2:12" s="1" customFormat="1" ht="18" customHeight="1">
      <c r="B93" s="40"/>
      <c r="C93" s="62" t="s">
        <v>23</v>
      </c>
      <c r="F93" s="144" t="str">
        <f>F12</f>
        <v>Pardubice</v>
      </c>
      <c r="I93" s="145" t="s">
        <v>25</v>
      </c>
      <c r="J93" s="66" t="str">
        <f>IF(J12="","",J12)</f>
        <v>26. 4. 2018</v>
      </c>
      <c r="L93" s="40"/>
    </row>
    <row r="94" spans="2:12" s="1" customFormat="1" ht="7" customHeight="1">
      <c r="B94" s="40"/>
      <c r="L94" s="40"/>
    </row>
    <row r="95" spans="2:12" s="1" customFormat="1">
      <c r="B95" s="40"/>
      <c r="C95" s="62" t="s">
        <v>27</v>
      </c>
      <c r="F95" s="144" t="str">
        <f>E15</f>
        <v>Gymnázium Pardubice, Mozartova 449</v>
      </c>
      <c r="I95" s="145" t="s">
        <v>32</v>
      </c>
      <c r="J95" s="144" t="str">
        <f>E21</f>
        <v>Archistat s.r.o., Pardubice</v>
      </c>
      <c r="L95" s="40"/>
    </row>
    <row r="96" spans="2:12" s="1" customFormat="1" ht="14.5" customHeight="1">
      <c r="B96" s="40"/>
      <c r="C96" s="62" t="s">
        <v>30</v>
      </c>
      <c r="F96" s="144" t="str">
        <f>IF(E18="","",E18)</f>
        <v/>
      </c>
      <c r="L96" s="40"/>
    </row>
    <row r="97" spans="2:65" s="1" customFormat="1" ht="10.4" customHeight="1">
      <c r="B97" s="40"/>
      <c r="L97" s="40"/>
    </row>
    <row r="98" spans="2:65" s="9" customFormat="1" ht="29.25" customHeight="1">
      <c r="B98" s="146"/>
      <c r="C98" s="147" t="s">
        <v>119</v>
      </c>
      <c r="D98" s="148" t="s">
        <v>56</v>
      </c>
      <c r="E98" s="148" t="s">
        <v>52</v>
      </c>
      <c r="F98" s="148" t="s">
        <v>120</v>
      </c>
      <c r="G98" s="148" t="s">
        <v>121</v>
      </c>
      <c r="H98" s="148" t="s">
        <v>122</v>
      </c>
      <c r="I98" s="149" t="s">
        <v>123</v>
      </c>
      <c r="J98" s="148" t="s">
        <v>92</v>
      </c>
      <c r="K98" s="150" t="s">
        <v>124</v>
      </c>
      <c r="L98" s="146"/>
      <c r="M98" s="72" t="s">
        <v>125</v>
      </c>
      <c r="N98" s="73" t="s">
        <v>41</v>
      </c>
      <c r="O98" s="73" t="s">
        <v>126</v>
      </c>
      <c r="P98" s="73" t="s">
        <v>127</v>
      </c>
      <c r="Q98" s="73" t="s">
        <v>128</v>
      </c>
      <c r="R98" s="73" t="s">
        <v>129</v>
      </c>
      <c r="S98" s="73" t="s">
        <v>130</v>
      </c>
      <c r="T98" s="74" t="s">
        <v>131</v>
      </c>
    </row>
    <row r="99" spans="2:65" s="1" customFormat="1" ht="29.25" customHeight="1">
      <c r="B99" s="40"/>
      <c r="C99" s="76" t="s">
        <v>93</v>
      </c>
      <c r="J99" s="151">
        <f>BK99</f>
        <v>0</v>
      </c>
      <c r="L99" s="40"/>
      <c r="M99" s="75"/>
      <c r="N99" s="67"/>
      <c r="O99" s="67"/>
      <c r="P99" s="152">
        <f>P100+P187+P316</f>
        <v>0</v>
      </c>
      <c r="Q99" s="67"/>
      <c r="R99" s="152">
        <f>R100+R187+R316</f>
        <v>15.33326087</v>
      </c>
      <c r="S99" s="67"/>
      <c r="T99" s="153">
        <f>T100+T187+T316</f>
        <v>23.182570000000002</v>
      </c>
      <c r="AT99" s="23" t="s">
        <v>70</v>
      </c>
      <c r="AU99" s="23" t="s">
        <v>94</v>
      </c>
      <c r="BK99" s="154">
        <f>BK100+BK187+BK316</f>
        <v>0</v>
      </c>
    </row>
    <row r="100" spans="2:65" s="10" customFormat="1" ht="37.4" customHeight="1">
      <c r="B100" s="155"/>
      <c r="D100" s="156" t="s">
        <v>70</v>
      </c>
      <c r="E100" s="157" t="s">
        <v>132</v>
      </c>
      <c r="F100" s="157" t="s">
        <v>133</v>
      </c>
      <c r="I100" s="158"/>
      <c r="J100" s="159">
        <f>BK100</f>
        <v>0</v>
      </c>
      <c r="L100" s="155"/>
      <c r="M100" s="160"/>
      <c r="N100" s="161"/>
      <c r="O100" s="161"/>
      <c r="P100" s="162">
        <f>P101+P106+P113+P140+P146+P176+P185</f>
        <v>0</v>
      </c>
      <c r="Q100" s="161"/>
      <c r="R100" s="162">
        <f>R101+R106+R113+R140+R146+R176+R185</f>
        <v>11.301026570000001</v>
      </c>
      <c r="S100" s="161"/>
      <c r="T100" s="163">
        <f>T101+T106+T113+T140+T146+T176+T185</f>
        <v>22.984650000000002</v>
      </c>
      <c r="AR100" s="156" t="s">
        <v>79</v>
      </c>
      <c r="AT100" s="164" t="s">
        <v>70</v>
      </c>
      <c r="AU100" s="164" t="s">
        <v>71</v>
      </c>
      <c r="AY100" s="156" t="s">
        <v>134</v>
      </c>
      <c r="BK100" s="165">
        <f>BK101+BK106+BK113+BK140+BK146+BK176+BK185</f>
        <v>0</v>
      </c>
    </row>
    <row r="101" spans="2:65" s="10" customFormat="1" ht="19.899999999999999" customHeight="1">
      <c r="B101" s="155"/>
      <c r="D101" s="156" t="s">
        <v>70</v>
      </c>
      <c r="E101" s="166" t="s">
        <v>135</v>
      </c>
      <c r="F101" s="166" t="s">
        <v>136</v>
      </c>
      <c r="I101" s="158"/>
      <c r="J101" s="167">
        <f>BK101</f>
        <v>0</v>
      </c>
      <c r="L101" s="155"/>
      <c r="M101" s="160"/>
      <c r="N101" s="161"/>
      <c r="O101" s="161"/>
      <c r="P101" s="162">
        <f>SUM(P102:P105)</f>
        <v>0</v>
      </c>
      <c r="Q101" s="161"/>
      <c r="R101" s="162">
        <f>SUM(R102:R105)</f>
        <v>0.24111699999999997</v>
      </c>
      <c r="S101" s="161"/>
      <c r="T101" s="163">
        <f>SUM(T102:T105)</f>
        <v>0</v>
      </c>
      <c r="AR101" s="156" t="s">
        <v>79</v>
      </c>
      <c r="AT101" s="164" t="s">
        <v>70</v>
      </c>
      <c r="AU101" s="164" t="s">
        <v>79</v>
      </c>
      <c r="AY101" s="156" t="s">
        <v>134</v>
      </c>
      <c r="BK101" s="165">
        <f>SUM(BK102:BK105)</f>
        <v>0</v>
      </c>
    </row>
    <row r="102" spans="2:65" s="1" customFormat="1" ht="16.5" customHeight="1">
      <c r="B102" s="168"/>
      <c r="C102" s="169" t="s">
        <v>79</v>
      </c>
      <c r="D102" s="169" t="s">
        <v>137</v>
      </c>
      <c r="E102" s="170" t="s">
        <v>138</v>
      </c>
      <c r="F102" s="171" t="s">
        <v>139</v>
      </c>
      <c r="G102" s="172" t="s">
        <v>140</v>
      </c>
      <c r="H102" s="173">
        <v>1</v>
      </c>
      <c r="I102" s="174"/>
      <c r="J102" s="175">
        <f>ROUND(I102*H102,2)</f>
        <v>0</v>
      </c>
      <c r="K102" s="171" t="s">
        <v>141</v>
      </c>
      <c r="L102" s="40"/>
      <c r="M102" s="176" t="s">
        <v>5</v>
      </c>
      <c r="N102" s="177" t="s">
        <v>42</v>
      </c>
      <c r="O102" s="41"/>
      <c r="P102" s="178">
        <f>O102*H102</f>
        <v>0</v>
      </c>
      <c r="Q102" s="178">
        <v>2.588E-2</v>
      </c>
      <c r="R102" s="178">
        <f>Q102*H102</f>
        <v>2.588E-2</v>
      </c>
      <c r="S102" s="178">
        <v>0</v>
      </c>
      <c r="T102" s="179">
        <f>S102*H102</f>
        <v>0</v>
      </c>
      <c r="AR102" s="23" t="s">
        <v>142</v>
      </c>
      <c r="AT102" s="23" t="s">
        <v>137</v>
      </c>
      <c r="AU102" s="23" t="s">
        <v>81</v>
      </c>
      <c r="AY102" s="23" t="s">
        <v>134</v>
      </c>
      <c r="BE102" s="180">
        <f>IF(N102="základní",J102,0)</f>
        <v>0</v>
      </c>
      <c r="BF102" s="180">
        <f>IF(N102="snížená",J102,0)</f>
        <v>0</v>
      </c>
      <c r="BG102" s="180">
        <f>IF(N102="zákl. přenesená",J102,0)</f>
        <v>0</v>
      </c>
      <c r="BH102" s="180">
        <f>IF(N102="sníž. přenesená",J102,0)</f>
        <v>0</v>
      </c>
      <c r="BI102" s="180">
        <f>IF(N102="nulová",J102,0)</f>
        <v>0</v>
      </c>
      <c r="BJ102" s="23" t="s">
        <v>79</v>
      </c>
      <c r="BK102" s="180">
        <f>ROUND(I102*H102,2)</f>
        <v>0</v>
      </c>
      <c r="BL102" s="23" t="s">
        <v>142</v>
      </c>
      <c r="BM102" s="23" t="s">
        <v>143</v>
      </c>
    </row>
    <row r="103" spans="2:65" s="1" customFormat="1" ht="16.5" customHeight="1">
      <c r="B103" s="168"/>
      <c r="C103" s="181" t="s">
        <v>81</v>
      </c>
      <c r="D103" s="181" t="s">
        <v>144</v>
      </c>
      <c r="E103" s="182" t="s">
        <v>145</v>
      </c>
      <c r="F103" s="183" t="s">
        <v>146</v>
      </c>
      <c r="G103" s="184" t="s">
        <v>140</v>
      </c>
      <c r="H103" s="185">
        <v>1</v>
      </c>
      <c r="I103" s="186"/>
      <c r="J103" s="187">
        <f>ROUND(I103*H103,2)</f>
        <v>0</v>
      </c>
      <c r="K103" s="183" t="s">
        <v>141</v>
      </c>
      <c r="L103" s="188"/>
      <c r="M103" s="189" t="s">
        <v>5</v>
      </c>
      <c r="N103" s="190" t="s">
        <v>42</v>
      </c>
      <c r="O103" s="41"/>
      <c r="P103" s="178">
        <f>O103*H103</f>
        <v>0</v>
      </c>
      <c r="Q103" s="178">
        <v>6.2E-2</v>
      </c>
      <c r="R103" s="178">
        <f>Q103*H103</f>
        <v>6.2E-2</v>
      </c>
      <c r="S103" s="178">
        <v>0</v>
      </c>
      <c r="T103" s="179">
        <f>S103*H103</f>
        <v>0</v>
      </c>
      <c r="AR103" s="23" t="s">
        <v>147</v>
      </c>
      <c r="AT103" s="23" t="s">
        <v>144</v>
      </c>
      <c r="AU103" s="23" t="s">
        <v>81</v>
      </c>
      <c r="AY103" s="23" t="s">
        <v>134</v>
      </c>
      <c r="BE103" s="180">
        <f>IF(N103="základní",J103,0)</f>
        <v>0</v>
      </c>
      <c r="BF103" s="180">
        <f>IF(N103="snížená",J103,0)</f>
        <v>0</v>
      </c>
      <c r="BG103" s="180">
        <f>IF(N103="zákl. přenesená",J103,0)</f>
        <v>0</v>
      </c>
      <c r="BH103" s="180">
        <f>IF(N103="sníž. přenesená",J103,0)</f>
        <v>0</v>
      </c>
      <c r="BI103" s="180">
        <f>IF(N103="nulová",J103,0)</f>
        <v>0</v>
      </c>
      <c r="BJ103" s="23" t="s">
        <v>79</v>
      </c>
      <c r="BK103" s="180">
        <f>ROUND(I103*H103,2)</f>
        <v>0</v>
      </c>
      <c r="BL103" s="23" t="s">
        <v>142</v>
      </c>
      <c r="BM103" s="23" t="s">
        <v>148</v>
      </c>
    </row>
    <row r="104" spans="2:65" s="1" customFormat="1" ht="25.5" customHeight="1">
      <c r="B104" s="168"/>
      <c r="C104" s="169" t="s">
        <v>135</v>
      </c>
      <c r="D104" s="169" t="s">
        <v>137</v>
      </c>
      <c r="E104" s="170" t="s">
        <v>149</v>
      </c>
      <c r="F104" s="171" t="s">
        <v>150</v>
      </c>
      <c r="G104" s="172" t="s">
        <v>151</v>
      </c>
      <c r="H104" s="173">
        <v>2.1</v>
      </c>
      <c r="I104" s="174"/>
      <c r="J104" s="175">
        <f>ROUND(I104*H104,2)</f>
        <v>0</v>
      </c>
      <c r="K104" s="171" t="s">
        <v>141</v>
      </c>
      <c r="L104" s="40"/>
      <c r="M104" s="176" t="s">
        <v>5</v>
      </c>
      <c r="N104" s="177" t="s">
        <v>42</v>
      </c>
      <c r="O104" s="41"/>
      <c r="P104" s="178">
        <f>O104*H104</f>
        <v>0</v>
      </c>
      <c r="Q104" s="178">
        <v>7.2969999999999993E-2</v>
      </c>
      <c r="R104" s="178">
        <f>Q104*H104</f>
        <v>0.15323699999999998</v>
      </c>
      <c r="S104" s="178">
        <v>0</v>
      </c>
      <c r="T104" s="179">
        <f>S104*H104</f>
        <v>0</v>
      </c>
      <c r="AR104" s="23" t="s">
        <v>142</v>
      </c>
      <c r="AT104" s="23" t="s">
        <v>137</v>
      </c>
      <c r="AU104" s="23" t="s">
        <v>81</v>
      </c>
      <c r="AY104" s="23" t="s">
        <v>134</v>
      </c>
      <c r="BE104" s="180">
        <f>IF(N104="základní",J104,0)</f>
        <v>0</v>
      </c>
      <c r="BF104" s="180">
        <f>IF(N104="snížená",J104,0)</f>
        <v>0</v>
      </c>
      <c r="BG104" s="180">
        <f>IF(N104="zákl. přenesená",J104,0)</f>
        <v>0</v>
      </c>
      <c r="BH104" s="180">
        <f>IF(N104="sníž. přenesená",J104,0)</f>
        <v>0</v>
      </c>
      <c r="BI104" s="180">
        <f>IF(N104="nulová",J104,0)</f>
        <v>0</v>
      </c>
      <c r="BJ104" s="23" t="s">
        <v>79</v>
      </c>
      <c r="BK104" s="180">
        <f>ROUND(I104*H104,2)</f>
        <v>0</v>
      </c>
      <c r="BL104" s="23" t="s">
        <v>142</v>
      </c>
      <c r="BM104" s="23" t="s">
        <v>152</v>
      </c>
    </row>
    <row r="105" spans="2:65" s="11" customFormat="1">
      <c r="B105" s="191"/>
      <c r="D105" s="192" t="s">
        <v>153</v>
      </c>
      <c r="E105" s="193" t="s">
        <v>5</v>
      </c>
      <c r="F105" s="194" t="s">
        <v>154</v>
      </c>
      <c r="H105" s="195">
        <v>2.1</v>
      </c>
      <c r="I105" s="196"/>
      <c r="L105" s="191"/>
      <c r="M105" s="197"/>
      <c r="N105" s="198"/>
      <c r="O105" s="198"/>
      <c r="P105" s="198"/>
      <c r="Q105" s="198"/>
      <c r="R105" s="198"/>
      <c r="S105" s="198"/>
      <c r="T105" s="199"/>
      <c r="AT105" s="193" t="s">
        <v>153</v>
      </c>
      <c r="AU105" s="193" t="s">
        <v>81</v>
      </c>
      <c r="AV105" s="11" t="s">
        <v>81</v>
      </c>
      <c r="AW105" s="11" t="s">
        <v>34</v>
      </c>
      <c r="AX105" s="11" t="s">
        <v>79</v>
      </c>
      <c r="AY105" s="193" t="s">
        <v>134</v>
      </c>
    </row>
    <row r="106" spans="2:65" s="10" customFormat="1" ht="29.9" customHeight="1">
      <c r="B106" s="155"/>
      <c r="D106" s="156" t="s">
        <v>70</v>
      </c>
      <c r="E106" s="166" t="s">
        <v>155</v>
      </c>
      <c r="F106" s="166" t="s">
        <v>156</v>
      </c>
      <c r="I106" s="158"/>
      <c r="J106" s="167">
        <f>BK106</f>
        <v>0</v>
      </c>
      <c r="L106" s="155"/>
      <c r="M106" s="160"/>
      <c r="N106" s="161"/>
      <c r="O106" s="161"/>
      <c r="P106" s="162">
        <f>SUM(P107:P112)</f>
        <v>0</v>
      </c>
      <c r="Q106" s="161"/>
      <c r="R106" s="162">
        <f>SUM(R107:R112)</f>
        <v>3.5322434199999999</v>
      </c>
      <c r="S106" s="161"/>
      <c r="T106" s="163">
        <f>SUM(T107:T112)</f>
        <v>0</v>
      </c>
      <c r="AR106" s="156" t="s">
        <v>79</v>
      </c>
      <c r="AT106" s="164" t="s">
        <v>70</v>
      </c>
      <c r="AU106" s="164" t="s">
        <v>79</v>
      </c>
      <c r="AY106" s="156" t="s">
        <v>134</v>
      </c>
      <c r="BK106" s="165">
        <f>SUM(BK107:BK112)</f>
        <v>0</v>
      </c>
    </row>
    <row r="107" spans="2:65" s="1" customFormat="1" ht="16.5" customHeight="1">
      <c r="B107" s="168"/>
      <c r="C107" s="169" t="s">
        <v>142</v>
      </c>
      <c r="D107" s="169" t="s">
        <v>137</v>
      </c>
      <c r="E107" s="170" t="s">
        <v>157</v>
      </c>
      <c r="F107" s="171" t="s">
        <v>158</v>
      </c>
      <c r="G107" s="172" t="s">
        <v>159</v>
      </c>
      <c r="H107" s="173">
        <v>0.16300000000000001</v>
      </c>
      <c r="I107" s="174"/>
      <c r="J107" s="175">
        <f>ROUND(I107*H107,2)</f>
        <v>0</v>
      </c>
      <c r="K107" s="171" t="s">
        <v>141</v>
      </c>
      <c r="L107" s="40"/>
      <c r="M107" s="176" t="s">
        <v>5</v>
      </c>
      <c r="N107" s="177" t="s">
        <v>42</v>
      </c>
      <c r="O107" s="41"/>
      <c r="P107" s="178">
        <f>O107*H107</f>
        <v>0</v>
      </c>
      <c r="Q107" s="178">
        <v>2.2563399999999998</v>
      </c>
      <c r="R107" s="178">
        <f>Q107*H107</f>
        <v>0.36778341999999997</v>
      </c>
      <c r="S107" s="178">
        <v>0</v>
      </c>
      <c r="T107" s="179">
        <f>S107*H107</f>
        <v>0</v>
      </c>
      <c r="AR107" s="23" t="s">
        <v>142</v>
      </c>
      <c r="AT107" s="23" t="s">
        <v>137</v>
      </c>
      <c r="AU107" s="23" t="s">
        <v>81</v>
      </c>
      <c r="AY107" s="23" t="s">
        <v>134</v>
      </c>
      <c r="BE107" s="180">
        <f>IF(N107="základní",J107,0)</f>
        <v>0</v>
      </c>
      <c r="BF107" s="180">
        <f>IF(N107="snížená",J107,0)</f>
        <v>0</v>
      </c>
      <c r="BG107" s="180">
        <f>IF(N107="zákl. přenesená",J107,0)</f>
        <v>0</v>
      </c>
      <c r="BH107" s="180">
        <f>IF(N107="sníž. přenesená",J107,0)</f>
        <v>0</v>
      </c>
      <c r="BI107" s="180">
        <f>IF(N107="nulová",J107,0)</f>
        <v>0</v>
      </c>
      <c r="BJ107" s="23" t="s">
        <v>79</v>
      </c>
      <c r="BK107" s="180">
        <f>ROUND(I107*H107,2)</f>
        <v>0</v>
      </c>
      <c r="BL107" s="23" t="s">
        <v>142</v>
      </c>
      <c r="BM107" s="23" t="s">
        <v>160</v>
      </c>
    </row>
    <row r="108" spans="2:65" s="11" customFormat="1">
      <c r="B108" s="191"/>
      <c r="D108" s="192" t="s">
        <v>153</v>
      </c>
      <c r="E108" s="193" t="s">
        <v>5</v>
      </c>
      <c r="F108" s="194" t="s">
        <v>161</v>
      </c>
      <c r="H108" s="195">
        <v>0.16300000000000001</v>
      </c>
      <c r="I108" s="196"/>
      <c r="L108" s="191"/>
      <c r="M108" s="197"/>
      <c r="N108" s="198"/>
      <c r="O108" s="198"/>
      <c r="P108" s="198"/>
      <c r="Q108" s="198"/>
      <c r="R108" s="198"/>
      <c r="S108" s="198"/>
      <c r="T108" s="199"/>
      <c r="AT108" s="193" t="s">
        <v>153</v>
      </c>
      <c r="AU108" s="193" t="s">
        <v>81</v>
      </c>
      <c r="AV108" s="11" t="s">
        <v>81</v>
      </c>
      <c r="AW108" s="11" t="s">
        <v>34</v>
      </c>
      <c r="AX108" s="11" t="s">
        <v>79</v>
      </c>
      <c r="AY108" s="193" t="s">
        <v>134</v>
      </c>
    </row>
    <row r="109" spans="2:65" s="1" customFormat="1" ht="25.5" customHeight="1">
      <c r="B109" s="168"/>
      <c r="C109" s="169" t="s">
        <v>162</v>
      </c>
      <c r="D109" s="169" t="s">
        <v>137</v>
      </c>
      <c r="E109" s="170" t="s">
        <v>163</v>
      </c>
      <c r="F109" s="171" t="s">
        <v>164</v>
      </c>
      <c r="G109" s="172" t="s">
        <v>151</v>
      </c>
      <c r="H109" s="173">
        <v>49.2</v>
      </c>
      <c r="I109" s="174"/>
      <c r="J109" s="175">
        <f>ROUND(I109*H109,2)</f>
        <v>0</v>
      </c>
      <c r="K109" s="171" t="s">
        <v>141</v>
      </c>
      <c r="L109" s="40"/>
      <c r="M109" s="176" t="s">
        <v>5</v>
      </c>
      <c r="N109" s="177" t="s">
        <v>42</v>
      </c>
      <c r="O109" s="41"/>
      <c r="P109" s="178">
        <f>O109*H109</f>
        <v>0</v>
      </c>
      <c r="Q109" s="178">
        <v>6.3E-2</v>
      </c>
      <c r="R109" s="178">
        <f>Q109*H109</f>
        <v>3.0996000000000001</v>
      </c>
      <c r="S109" s="178">
        <v>0</v>
      </c>
      <c r="T109" s="179">
        <f>S109*H109</f>
        <v>0</v>
      </c>
      <c r="AR109" s="23" t="s">
        <v>142</v>
      </c>
      <c r="AT109" s="23" t="s">
        <v>137</v>
      </c>
      <c r="AU109" s="23" t="s">
        <v>81</v>
      </c>
      <c r="AY109" s="23" t="s">
        <v>134</v>
      </c>
      <c r="BE109" s="180">
        <f>IF(N109="základní",J109,0)</f>
        <v>0</v>
      </c>
      <c r="BF109" s="180">
        <f>IF(N109="snížená",J109,0)</f>
        <v>0</v>
      </c>
      <c r="BG109" s="180">
        <f>IF(N109="zákl. přenesená",J109,0)</f>
        <v>0</v>
      </c>
      <c r="BH109" s="180">
        <f>IF(N109="sníž. přenesená",J109,0)</f>
        <v>0</v>
      </c>
      <c r="BI109" s="180">
        <f>IF(N109="nulová",J109,0)</f>
        <v>0</v>
      </c>
      <c r="BJ109" s="23" t="s">
        <v>79</v>
      </c>
      <c r="BK109" s="180">
        <f>ROUND(I109*H109,2)</f>
        <v>0</v>
      </c>
      <c r="BL109" s="23" t="s">
        <v>142</v>
      </c>
      <c r="BM109" s="23" t="s">
        <v>165</v>
      </c>
    </row>
    <row r="110" spans="2:65" s="11" customFormat="1">
      <c r="B110" s="191"/>
      <c r="D110" s="192" t="s">
        <v>153</v>
      </c>
      <c r="E110" s="193" t="s">
        <v>5</v>
      </c>
      <c r="F110" s="194" t="s">
        <v>166</v>
      </c>
      <c r="H110" s="195">
        <v>49.2</v>
      </c>
      <c r="I110" s="196"/>
      <c r="L110" s="191"/>
      <c r="M110" s="197"/>
      <c r="N110" s="198"/>
      <c r="O110" s="198"/>
      <c r="P110" s="198"/>
      <c r="Q110" s="198"/>
      <c r="R110" s="198"/>
      <c r="S110" s="198"/>
      <c r="T110" s="199"/>
      <c r="AT110" s="193" t="s">
        <v>153</v>
      </c>
      <c r="AU110" s="193" t="s">
        <v>81</v>
      </c>
      <c r="AV110" s="11" t="s">
        <v>81</v>
      </c>
      <c r="AW110" s="11" t="s">
        <v>34</v>
      </c>
      <c r="AX110" s="11" t="s">
        <v>79</v>
      </c>
      <c r="AY110" s="193" t="s">
        <v>134</v>
      </c>
    </row>
    <row r="111" spans="2:65" s="1" customFormat="1" ht="16.5" customHeight="1">
      <c r="B111" s="168"/>
      <c r="C111" s="169" t="s">
        <v>155</v>
      </c>
      <c r="D111" s="169" t="s">
        <v>137</v>
      </c>
      <c r="E111" s="170" t="s">
        <v>167</v>
      </c>
      <c r="F111" s="171" t="s">
        <v>168</v>
      </c>
      <c r="G111" s="172" t="s">
        <v>140</v>
      </c>
      <c r="H111" s="173">
        <v>1</v>
      </c>
      <c r="I111" s="174"/>
      <c r="J111" s="175">
        <f>ROUND(I111*H111,2)</f>
        <v>0</v>
      </c>
      <c r="K111" s="171" t="s">
        <v>141</v>
      </c>
      <c r="L111" s="40"/>
      <c r="M111" s="176" t="s">
        <v>5</v>
      </c>
      <c r="N111" s="177" t="s">
        <v>42</v>
      </c>
      <c r="O111" s="41"/>
      <c r="P111" s="178">
        <f>O111*H111</f>
        <v>0</v>
      </c>
      <c r="Q111" s="178">
        <v>4.684E-2</v>
      </c>
      <c r="R111" s="178">
        <f>Q111*H111</f>
        <v>4.684E-2</v>
      </c>
      <c r="S111" s="178">
        <v>0</v>
      </c>
      <c r="T111" s="179">
        <f>S111*H111</f>
        <v>0</v>
      </c>
      <c r="AR111" s="23" t="s">
        <v>142</v>
      </c>
      <c r="AT111" s="23" t="s">
        <v>137</v>
      </c>
      <c r="AU111" s="23" t="s">
        <v>81</v>
      </c>
      <c r="AY111" s="23" t="s">
        <v>134</v>
      </c>
      <c r="BE111" s="180">
        <f>IF(N111="základní",J111,0)</f>
        <v>0</v>
      </c>
      <c r="BF111" s="180">
        <f>IF(N111="snížená",J111,0)</f>
        <v>0</v>
      </c>
      <c r="BG111" s="180">
        <f>IF(N111="zákl. přenesená",J111,0)</f>
        <v>0</v>
      </c>
      <c r="BH111" s="180">
        <f>IF(N111="sníž. přenesená",J111,0)</f>
        <v>0</v>
      </c>
      <c r="BI111" s="180">
        <f>IF(N111="nulová",J111,0)</f>
        <v>0</v>
      </c>
      <c r="BJ111" s="23" t="s">
        <v>79</v>
      </c>
      <c r="BK111" s="180">
        <f>ROUND(I111*H111,2)</f>
        <v>0</v>
      </c>
      <c r="BL111" s="23" t="s">
        <v>142</v>
      </c>
      <c r="BM111" s="23" t="s">
        <v>169</v>
      </c>
    </row>
    <row r="112" spans="2:65" s="1" customFormat="1" ht="16.5" customHeight="1">
      <c r="B112" s="168"/>
      <c r="C112" s="181" t="s">
        <v>170</v>
      </c>
      <c r="D112" s="181" t="s">
        <v>144</v>
      </c>
      <c r="E112" s="182" t="s">
        <v>171</v>
      </c>
      <c r="F112" s="183" t="s">
        <v>172</v>
      </c>
      <c r="G112" s="184" t="s">
        <v>140</v>
      </c>
      <c r="H112" s="185">
        <v>1</v>
      </c>
      <c r="I112" s="186"/>
      <c r="J112" s="187">
        <f>ROUND(I112*H112,2)</f>
        <v>0</v>
      </c>
      <c r="K112" s="183" t="s">
        <v>141</v>
      </c>
      <c r="L112" s="188"/>
      <c r="M112" s="189" t="s">
        <v>5</v>
      </c>
      <c r="N112" s="190" t="s">
        <v>42</v>
      </c>
      <c r="O112" s="41"/>
      <c r="P112" s="178">
        <f>O112*H112</f>
        <v>0</v>
      </c>
      <c r="Q112" s="178">
        <v>1.8020000000000001E-2</v>
      </c>
      <c r="R112" s="178">
        <f>Q112*H112</f>
        <v>1.8020000000000001E-2</v>
      </c>
      <c r="S112" s="178">
        <v>0</v>
      </c>
      <c r="T112" s="179">
        <f>S112*H112</f>
        <v>0</v>
      </c>
      <c r="AR112" s="23" t="s">
        <v>147</v>
      </c>
      <c r="AT112" s="23" t="s">
        <v>144</v>
      </c>
      <c r="AU112" s="23" t="s">
        <v>81</v>
      </c>
      <c r="AY112" s="23" t="s">
        <v>134</v>
      </c>
      <c r="BE112" s="180">
        <f>IF(N112="základní",J112,0)</f>
        <v>0</v>
      </c>
      <c r="BF112" s="180">
        <f>IF(N112="snížená",J112,0)</f>
        <v>0</v>
      </c>
      <c r="BG112" s="180">
        <f>IF(N112="zákl. přenesená",J112,0)</f>
        <v>0</v>
      </c>
      <c r="BH112" s="180">
        <f>IF(N112="sníž. přenesená",J112,0)</f>
        <v>0</v>
      </c>
      <c r="BI112" s="180">
        <f>IF(N112="nulová",J112,0)</f>
        <v>0</v>
      </c>
      <c r="BJ112" s="23" t="s">
        <v>79</v>
      </c>
      <c r="BK112" s="180">
        <f>ROUND(I112*H112,2)</f>
        <v>0</v>
      </c>
      <c r="BL112" s="23" t="s">
        <v>142</v>
      </c>
      <c r="BM112" s="23" t="s">
        <v>173</v>
      </c>
    </row>
    <row r="113" spans="2:65" s="10" customFormat="1" ht="29.9" customHeight="1">
      <c r="B113" s="155"/>
      <c r="D113" s="156" t="s">
        <v>70</v>
      </c>
      <c r="E113" s="166" t="s">
        <v>174</v>
      </c>
      <c r="F113" s="166" t="s">
        <v>175</v>
      </c>
      <c r="I113" s="158"/>
      <c r="J113" s="167">
        <f>BK113</f>
        <v>0</v>
      </c>
      <c r="L113" s="155"/>
      <c r="M113" s="160"/>
      <c r="N113" s="161"/>
      <c r="O113" s="161"/>
      <c r="P113" s="162">
        <f>SUM(P114:P139)</f>
        <v>0</v>
      </c>
      <c r="Q113" s="161"/>
      <c r="R113" s="162">
        <f>SUM(R114:R139)</f>
        <v>4.3377101500000004</v>
      </c>
      <c r="S113" s="161"/>
      <c r="T113" s="163">
        <f>SUM(T114:T139)</f>
        <v>0</v>
      </c>
      <c r="AR113" s="156" t="s">
        <v>79</v>
      </c>
      <c r="AT113" s="164" t="s">
        <v>70</v>
      </c>
      <c r="AU113" s="164" t="s">
        <v>79</v>
      </c>
      <c r="AY113" s="156" t="s">
        <v>134</v>
      </c>
      <c r="BK113" s="165">
        <f>SUM(BK114:BK139)</f>
        <v>0</v>
      </c>
    </row>
    <row r="114" spans="2:65" s="1" customFormat="1" ht="16.5" customHeight="1">
      <c r="B114" s="168"/>
      <c r="C114" s="169" t="s">
        <v>147</v>
      </c>
      <c r="D114" s="169" t="s">
        <v>137</v>
      </c>
      <c r="E114" s="170" t="s">
        <v>176</v>
      </c>
      <c r="F114" s="171" t="s">
        <v>177</v>
      </c>
      <c r="G114" s="172" t="s">
        <v>151</v>
      </c>
      <c r="H114" s="173">
        <v>2.625</v>
      </c>
      <c r="I114" s="174"/>
      <c r="J114" s="175">
        <f>ROUND(I114*H114,2)</f>
        <v>0</v>
      </c>
      <c r="K114" s="171" t="s">
        <v>141</v>
      </c>
      <c r="L114" s="40"/>
      <c r="M114" s="176" t="s">
        <v>5</v>
      </c>
      <c r="N114" s="177" t="s">
        <v>42</v>
      </c>
      <c r="O114" s="41"/>
      <c r="P114" s="178">
        <f>O114*H114</f>
        <v>0</v>
      </c>
      <c r="Q114" s="178">
        <v>0.04</v>
      </c>
      <c r="R114" s="178">
        <f>Q114*H114</f>
        <v>0.105</v>
      </c>
      <c r="S114" s="178">
        <v>0</v>
      </c>
      <c r="T114" s="179">
        <f>S114*H114</f>
        <v>0</v>
      </c>
      <c r="AR114" s="23" t="s">
        <v>142</v>
      </c>
      <c r="AT114" s="23" t="s">
        <v>137</v>
      </c>
      <c r="AU114" s="23" t="s">
        <v>81</v>
      </c>
      <c r="AY114" s="23" t="s">
        <v>134</v>
      </c>
      <c r="BE114" s="180">
        <f>IF(N114="základní",J114,0)</f>
        <v>0</v>
      </c>
      <c r="BF114" s="180">
        <f>IF(N114="snížená",J114,0)</f>
        <v>0</v>
      </c>
      <c r="BG114" s="180">
        <f>IF(N114="zákl. přenesená",J114,0)</f>
        <v>0</v>
      </c>
      <c r="BH114" s="180">
        <f>IF(N114="sníž. přenesená",J114,0)</f>
        <v>0</v>
      </c>
      <c r="BI114" s="180">
        <f>IF(N114="nulová",J114,0)</f>
        <v>0</v>
      </c>
      <c r="BJ114" s="23" t="s">
        <v>79</v>
      </c>
      <c r="BK114" s="180">
        <f>ROUND(I114*H114,2)</f>
        <v>0</v>
      </c>
      <c r="BL114" s="23" t="s">
        <v>142</v>
      </c>
      <c r="BM114" s="23" t="s">
        <v>178</v>
      </c>
    </row>
    <row r="115" spans="2:65" s="11" customFormat="1">
      <c r="B115" s="191"/>
      <c r="D115" s="192" t="s">
        <v>153</v>
      </c>
      <c r="E115" s="193" t="s">
        <v>5</v>
      </c>
      <c r="F115" s="194" t="s">
        <v>179</v>
      </c>
      <c r="H115" s="195">
        <v>2.625</v>
      </c>
      <c r="I115" s="196"/>
      <c r="L115" s="191"/>
      <c r="M115" s="197"/>
      <c r="N115" s="198"/>
      <c r="O115" s="198"/>
      <c r="P115" s="198"/>
      <c r="Q115" s="198"/>
      <c r="R115" s="198"/>
      <c r="S115" s="198"/>
      <c r="T115" s="199"/>
      <c r="AT115" s="193" t="s">
        <v>153</v>
      </c>
      <c r="AU115" s="193" t="s">
        <v>81</v>
      </c>
      <c r="AV115" s="11" t="s">
        <v>81</v>
      </c>
      <c r="AW115" s="11" t="s">
        <v>34</v>
      </c>
      <c r="AX115" s="11" t="s">
        <v>79</v>
      </c>
      <c r="AY115" s="193" t="s">
        <v>134</v>
      </c>
    </row>
    <row r="116" spans="2:65" s="1" customFormat="1" ht="16.5" customHeight="1">
      <c r="B116" s="168"/>
      <c r="C116" s="169" t="s">
        <v>180</v>
      </c>
      <c r="D116" s="169" t="s">
        <v>137</v>
      </c>
      <c r="E116" s="170" t="s">
        <v>181</v>
      </c>
      <c r="F116" s="171" t="s">
        <v>182</v>
      </c>
      <c r="G116" s="172" t="s">
        <v>151</v>
      </c>
      <c r="H116" s="173">
        <v>2.625</v>
      </c>
      <c r="I116" s="174"/>
      <c r="J116" s="175">
        <f>ROUND(I116*H116,2)</f>
        <v>0</v>
      </c>
      <c r="K116" s="171" t="s">
        <v>141</v>
      </c>
      <c r="L116" s="40"/>
      <c r="M116" s="176" t="s">
        <v>5</v>
      </c>
      <c r="N116" s="177" t="s">
        <v>42</v>
      </c>
      <c r="O116" s="41"/>
      <c r="P116" s="178">
        <f>O116*H116</f>
        <v>0</v>
      </c>
      <c r="Q116" s="178">
        <v>4.0629999999999999E-2</v>
      </c>
      <c r="R116" s="178">
        <f>Q116*H116</f>
        <v>0.10665374999999999</v>
      </c>
      <c r="S116" s="178">
        <v>0</v>
      </c>
      <c r="T116" s="179">
        <f>S116*H116</f>
        <v>0</v>
      </c>
      <c r="AR116" s="23" t="s">
        <v>142</v>
      </c>
      <c r="AT116" s="23" t="s">
        <v>137</v>
      </c>
      <c r="AU116" s="23" t="s">
        <v>81</v>
      </c>
      <c r="AY116" s="23" t="s">
        <v>134</v>
      </c>
      <c r="BE116" s="180">
        <f>IF(N116="základní",J116,0)</f>
        <v>0</v>
      </c>
      <c r="BF116" s="180">
        <f>IF(N116="snížená",J116,0)</f>
        <v>0</v>
      </c>
      <c r="BG116" s="180">
        <f>IF(N116="zákl. přenesená",J116,0)</f>
        <v>0</v>
      </c>
      <c r="BH116" s="180">
        <f>IF(N116="sníž. přenesená",J116,0)</f>
        <v>0</v>
      </c>
      <c r="BI116" s="180">
        <f>IF(N116="nulová",J116,0)</f>
        <v>0</v>
      </c>
      <c r="BJ116" s="23" t="s">
        <v>79</v>
      </c>
      <c r="BK116" s="180">
        <f>ROUND(I116*H116,2)</f>
        <v>0</v>
      </c>
      <c r="BL116" s="23" t="s">
        <v>142</v>
      </c>
      <c r="BM116" s="23" t="s">
        <v>183</v>
      </c>
    </row>
    <row r="117" spans="2:65" s="11" customFormat="1">
      <c r="B117" s="191"/>
      <c r="D117" s="192" t="s">
        <v>153</v>
      </c>
      <c r="E117" s="193" t="s">
        <v>5</v>
      </c>
      <c r="F117" s="194" t="s">
        <v>179</v>
      </c>
      <c r="H117" s="195">
        <v>2.625</v>
      </c>
      <c r="I117" s="196"/>
      <c r="L117" s="191"/>
      <c r="M117" s="197"/>
      <c r="N117" s="198"/>
      <c r="O117" s="198"/>
      <c r="P117" s="198"/>
      <c r="Q117" s="198"/>
      <c r="R117" s="198"/>
      <c r="S117" s="198"/>
      <c r="T117" s="199"/>
      <c r="AT117" s="193" t="s">
        <v>153</v>
      </c>
      <c r="AU117" s="193" t="s">
        <v>81</v>
      </c>
      <c r="AV117" s="11" t="s">
        <v>81</v>
      </c>
      <c r="AW117" s="11" t="s">
        <v>34</v>
      </c>
      <c r="AX117" s="11" t="s">
        <v>79</v>
      </c>
      <c r="AY117" s="193" t="s">
        <v>134</v>
      </c>
    </row>
    <row r="118" spans="2:65" s="1" customFormat="1" ht="16.5" customHeight="1">
      <c r="B118" s="168"/>
      <c r="C118" s="169" t="s">
        <v>184</v>
      </c>
      <c r="D118" s="169" t="s">
        <v>137</v>
      </c>
      <c r="E118" s="170" t="s">
        <v>185</v>
      </c>
      <c r="F118" s="171" t="s">
        <v>186</v>
      </c>
      <c r="G118" s="172" t="s">
        <v>151</v>
      </c>
      <c r="H118" s="173">
        <v>2.88</v>
      </c>
      <c r="I118" s="174"/>
      <c r="J118" s="175">
        <f>ROUND(I118*H118,2)</f>
        <v>0</v>
      </c>
      <c r="K118" s="171" t="s">
        <v>141</v>
      </c>
      <c r="L118" s="40"/>
      <c r="M118" s="176" t="s">
        <v>5</v>
      </c>
      <c r="N118" s="177" t="s">
        <v>42</v>
      </c>
      <c r="O118" s="41"/>
      <c r="P118" s="178">
        <f>O118*H118</f>
        <v>0</v>
      </c>
      <c r="Q118" s="178">
        <v>0.04</v>
      </c>
      <c r="R118" s="178">
        <f>Q118*H118</f>
        <v>0.1152</v>
      </c>
      <c r="S118" s="178">
        <v>0</v>
      </c>
      <c r="T118" s="179">
        <f>S118*H118</f>
        <v>0</v>
      </c>
      <c r="AR118" s="23" t="s">
        <v>142</v>
      </c>
      <c r="AT118" s="23" t="s">
        <v>137</v>
      </c>
      <c r="AU118" s="23" t="s">
        <v>81</v>
      </c>
      <c r="AY118" s="23" t="s">
        <v>134</v>
      </c>
      <c r="BE118" s="180">
        <f>IF(N118="základní",J118,0)</f>
        <v>0</v>
      </c>
      <c r="BF118" s="180">
        <f>IF(N118="snížená",J118,0)</f>
        <v>0</v>
      </c>
      <c r="BG118" s="180">
        <f>IF(N118="zákl. přenesená",J118,0)</f>
        <v>0</v>
      </c>
      <c r="BH118" s="180">
        <f>IF(N118="sníž. přenesená",J118,0)</f>
        <v>0</v>
      </c>
      <c r="BI118" s="180">
        <f>IF(N118="nulová",J118,0)</f>
        <v>0</v>
      </c>
      <c r="BJ118" s="23" t="s">
        <v>79</v>
      </c>
      <c r="BK118" s="180">
        <f>ROUND(I118*H118,2)</f>
        <v>0</v>
      </c>
      <c r="BL118" s="23" t="s">
        <v>142</v>
      </c>
      <c r="BM118" s="23" t="s">
        <v>187</v>
      </c>
    </row>
    <row r="119" spans="2:65" s="11" customFormat="1">
      <c r="B119" s="191"/>
      <c r="D119" s="192" t="s">
        <v>153</v>
      </c>
      <c r="E119" s="193" t="s">
        <v>5</v>
      </c>
      <c r="F119" s="194" t="s">
        <v>188</v>
      </c>
      <c r="H119" s="195">
        <v>2.88</v>
      </c>
      <c r="I119" s="196"/>
      <c r="L119" s="191"/>
      <c r="M119" s="197"/>
      <c r="N119" s="198"/>
      <c r="O119" s="198"/>
      <c r="P119" s="198"/>
      <c r="Q119" s="198"/>
      <c r="R119" s="198"/>
      <c r="S119" s="198"/>
      <c r="T119" s="199"/>
      <c r="AT119" s="193" t="s">
        <v>153</v>
      </c>
      <c r="AU119" s="193" t="s">
        <v>81</v>
      </c>
      <c r="AV119" s="11" t="s">
        <v>81</v>
      </c>
      <c r="AW119" s="11" t="s">
        <v>34</v>
      </c>
      <c r="AX119" s="11" t="s">
        <v>79</v>
      </c>
      <c r="AY119" s="193" t="s">
        <v>134</v>
      </c>
    </row>
    <row r="120" spans="2:65" s="1" customFormat="1" ht="16.5" customHeight="1">
      <c r="B120" s="168"/>
      <c r="C120" s="169" t="s">
        <v>189</v>
      </c>
      <c r="D120" s="169" t="s">
        <v>137</v>
      </c>
      <c r="E120" s="170" t="s">
        <v>190</v>
      </c>
      <c r="F120" s="171" t="s">
        <v>191</v>
      </c>
      <c r="G120" s="172" t="s">
        <v>151</v>
      </c>
      <c r="H120" s="173">
        <v>2.88</v>
      </c>
      <c r="I120" s="174"/>
      <c r="J120" s="175">
        <f>ROUND(I120*H120,2)</f>
        <v>0</v>
      </c>
      <c r="K120" s="171" t="s">
        <v>141</v>
      </c>
      <c r="L120" s="40"/>
      <c r="M120" s="176" t="s">
        <v>5</v>
      </c>
      <c r="N120" s="177" t="s">
        <v>42</v>
      </c>
      <c r="O120" s="41"/>
      <c r="P120" s="178">
        <f>O120*H120</f>
        <v>0</v>
      </c>
      <c r="Q120" s="178">
        <v>4.0629999999999999E-2</v>
      </c>
      <c r="R120" s="178">
        <f>Q120*H120</f>
        <v>0.11701439999999999</v>
      </c>
      <c r="S120" s="178">
        <v>0</v>
      </c>
      <c r="T120" s="179">
        <f>S120*H120</f>
        <v>0</v>
      </c>
      <c r="AR120" s="23" t="s">
        <v>142</v>
      </c>
      <c r="AT120" s="23" t="s">
        <v>137</v>
      </c>
      <c r="AU120" s="23" t="s">
        <v>81</v>
      </c>
      <c r="AY120" s="23" t="s">
        <v>134</v>
      </c>
      <c r="BE120" s="180">
        <f>IF(N120="základní",J120,0)</f>
        <v>0</v>
      </c>
      <c r="BF120" s="180">
        <f>IF(N120="snížená",J120,0)</f>
        <v>0</v>
      </c>
      <c r="BG120" s="180">
        <f>IF(N120="zákl. přenesená",J120,0)</f>
        <v>0</v>
      </c>
      <c r="BH120" s="180">
        <f>IF(N120="sníž. přenesená",J120,0)</f>
        <v>0</v>
      </c>
      <c r="BI120" s="180">
        <f>IF(N120="nulová",J120,0)</f>
        <v>0</v>
      </c>
      <c r="BJ120" s="23" t="s">
        <v>79</v>
      </c>
      <c r="BK120" s="180">
        <f>ROUND(I120*H120,2)</f>
        <v>0</v>
      </c>
      <c r="BL120" s="23" t="s">
        <v>142</v>
      </c>
      <c r="BM120" s="23" t="s">
        <v>192</v>
      </c>
    </row>
    <row r="121" spans="2:65" s="11" customFormat="1">
      <c r="B121" s="191"/>
      <c r="D121" s="192" t="s">
        <v>153</v>
      </c>
      <c r="E121" s="193" t="s">
        <v>5</v>
      </c>
      <c r="F121" s="194" t="s">
        <v>188</v>
      </c>
      <c r="H121" s="195">
        <v>2.88</v>
      </c>
      <c r="I121" s="196"/>
      <c r="L121" s="191"/>
      <c r="M121" s="197"/>
      <c r="N121" s="198"/>
      <c r="O121" s="198"/>
      <c r="P121" s="198"/>
      <c r="Q121" s="198"/>
      <c r="R121" s="198"/>
      <c r="S121" s="198"/>
      <c r="T121" s="199"/>
      <c r="AT121" s="193" t="s">
        <v>153</v>
      </c>
      <c r="AU121" s="193" t="s">
        <v>81</v>
      </c>
      <c r="AV121" s="11" t="s">
        <v>81</v>
      </c>
      <c r="AW121" s="11" t="s">
        <v>34</v>
      </c>
      <c r="AX121" s="11" t="s">
        <v>79</v>
      </c>
      <c r="AY121" s="193" t="s">
        <v>134</v>
      </c>
    </row>
    <row r="122" spans="2:65" s="1" customFormat="1" ht="25.5" customHeight="1">
      <c r="B122" s="168"/>
      <c r="C122" s="169" t="s">
        <v>193</v>
      </c>
      <c r="D122" s="169" t="s">
        <v>137</v>
      </c>
      <c r="E122" s="170" t="s">
        <v>194</v>
      </c>
      <c r="F122" s="171" t="s">
        <v>195</v>
      </c>
      <c r="G122" s="172" t="s">
        <v>151</v>
      </c>
      <c r="H122" s="173">
        <v>4.2</v>
      </c>
      <c r="I122" s="174"/>
      <c r="J122" s="175">
        <f>ROUND(I122*H122,2)</f>
        <v>0</v>
      </c>
      <c r="K122" s="171" t="s">
        <v>141</v>
      </c>
      <c r="L122" s="40"/>
      <c r="M122" s="176" t="s">
        <v>5</v>
      </c>
      <c r="N122" s="177" t="s">
        <v>42</v>
      </c>
      <c r="O122" s="41"/>
      <c r="P122" s="178">
        <f>O122*H122</f>
        <v>0</v>
      </c>
      <c r="Q122" s="178">
        <v>4.3800000000000002E-3</v>
      </c>
      <c r="R122" s="178">
        <f>Q122*H122</f>
        <v>1.8396000000000003E-2</v>
      </c>
      <c r="S122" s="178">
        <v>0</v>
      </c>
      <c r="T122" s="179">
        <f>S122*H122</f>
        <v>0</v>
      </c>
      <c r="AR122" s="23" t="s">
        <v>142</v>
      </c>
      <c r="AT122" s="23" t="s">
        <v>137</v>
      </c>
      <c r="AU122" s="23" t="s">
        <v>81</v>
      </c>
      <c r="AY122" s="23" t="s">
        <v>134</v>
      </c>
      <c r="BE122" s="180">
        <f>IF(N122="základní",J122,0)</f>
        <v>0</v>
      </c>
      <c r="BF122" s="180">
        <f>IF(N122="snížená",J122,0)</f>
        <v>0</v>
      </c>
      <c r="BG122" s="180">
        <f>IF(N122="zákl. přenesená",J122,0)</f>
        <v>0</v>
      </c>
      <c r="BH122" s="180">
        <f>IF(N122="sníž. přenesená",J122,0)</f>
        <v>0</v>
      </c>
      <c r="BI122" s="180">
        <f>IF(N122="nulová",J122,0)</f>
        <v>0</v>
      </c>
      <c r="BJ122" s="23" t="s">
        <v>79</v>
      </c>
      <c r="BK122" s="180">
        <f>ROUND(I122*H122,2)</f>
        <v>0</v>
      </c>
      <c r="BL122" s="23" t="s">
        <v>142</v>
      </c>
      <c r="BM122" s="23" t="s">
        <v>196</v>
      </c>
    </row>
    <row r="123" spans="2:65" s="11" customFormat="1">
      <c r="B123" s="191"/>
      <c r="D123" s="192" t="s">
        <v>153</v>
      </c>
      <c r="E123" s="193" t="s">
        <v>5</v>
      </c>
      <c r="F123" s="194" t="s">
        <v>197</v>
      </c>
      <c r="H123" s="195">
        <v>4.2</v>
      </c>
      <c r="I123" s="196"/>
      <c r="L123" s="191"/>
      <c r="M123" s="197"/>
      <c r="N123" s="198"/>
      <c r="O123" s="198"/>
      <c r="P123" s="198"/>
      <c r="Q123" s="198"/>
      <c r="R123" s="198"/>
      <c r="S123" s="198"/>
      <c r="T123" s="199"/>
      <c r="AT123" s="193" t="s">
        <v>153</v>
      </c>
      <c r="AU123" s="193" t="s">
        <v>81</v>
      </c>
      <c r="AV123" s="11" t="s">
        <v>81</v>
      </c>
      <c r="AW123" s="11" t="s">
        <v>34</v>
      </c>
      <c r="AX123" s="11" t="s">
        <v>79</v>
      </c>
      <c r="AY123" s="193" t="s">
        <v>134</v>
      </c>
    </row>
    <row r="124" spans="2:65" s="1" customFormat="1" ht="16.5" customHeight="1">
      <c r="B124" s="168"/>
      <c r="C124" s="169" t="s">
        <v>198</v>
      </c>
      <c r="D124" s="169" t="s">
        <v>137</v>
      </c>
      <c r="E124" s="170" t="s">
        <v>199</v>
      </c>
      <c r="F124" s="171" t="s">
        <v>200</v>
      </c>
      <c r="G124" s="172" t="s">
        <v>140</v>
      </c>
      <c r="H124" s="173">
        <v>2</v>
      </c>
      <c r="I124" s="174"/>
      <c r="J124" s="175">
        <f>ROUND(I124*H124,2)</f>
        <v>0</v>
      </c>
      <c r="K124" s="171" t="s">
        <v>141</v>
      </c>
      <c r="L124" s="40"/>
      <c r="M124" s="176" t="s">
        <v>5</v>
      </c>
      <c r="N124" s="177" t="s">
        <v>42</v>
      </c>
      <c r="O124" s="41"/>
      <c r="P124" s="178">
        <f>O124*H124</f>
        <v>0</v>
      </c>
      <c r="Q124" s="178">
        <v>0.15409999999999999</v>
      </c>
      <c r="R124" s="178">
        <f>Q124*H124</f>
        <v>0.30819999999999997</v>
      </c>
      <c r="S124" s="178">
        <v>0</v>
      </c>
      <c r="T124" s="179">
        <f>S124*H124</f>
        <v>0</v>
      </c>
      <c r="AR124" s="23" t="s">
        <v>142</v>
      </c>
      <c r="AT124" s="23" t="s">
        <v>137</v>
      </c>
      <c r="AU124" s="23" t="s">
        <v>81</v>
      </c>
      <c r="AY124" s="23" t="s">
        <v>134</v>
      </c>
      <c r="BE124" s="180">
        <f>IF(N124="základní",J124,0)</f>
        <v>0</v>
      </c>
      <c r="BF124" s="180">
        <f>IF(N124="snížená",J124,0)</f>
        <v>0</v>
      </c>
      <c r="BG124" s="180">
        <f>IF(N124="zákl. přenesená",J124,0)</f>
        <v>0</v>
      </c>
      <c r="BH124" s="180">
        <f>IF(N124="sníž. přenesená",J124,0)</f>
        <v>0</v>
      </c>
      <c r="BI124" s="180">
        <f>IF(N124="nulová",J124,0)</f>
        <v>0</v>
      </c>
      <c r="BJ124" s="23" t="s">
        <v>79</v>
      </c>
      <c r="BK124" s="180">
        <f>ROUND(I124*H124,2)</f>
        <v>0</v>
      </c>
      <c r="BL124" s="23" t="s">
        <v>142</v>
      </c>
      <c r="BM124" s="23" t="s">
        <v>201</v>
      </c>
    </row>
    <row r="125" spans="2:65" s="11" customFormat="1">
      <c r="B125" s="191"/>
      <c r="D125" s="192" t="s">
        <v>153</v>
      </c>
      <c r="E125" s="193" t="s">
        <v>5</v>
      </c>
      <c r="F125" s="194" t="s">
        <v>202</v>
      </c>
      <c r="H125" s="195">
        <v>2</v>
      </c>
      <c r="I125" s="196"/>
      <c r="L125" s="191"/>
      <c r="M125" s="197"/>
      <c r="N125" s="198"/>
      <c r="O125" s="198"/>
      <c r="P125" s="198"/>
      <c r="Q125" s="198"/>
      <c r="R125" s="198"/>
      <c r="S125" s="198"/>
      <c r="T125" s="199"/>
      <c r="AT125" s="193" t="s">
        <v>153</v>
      </c>
      <c r="AU125" s="193" t="s">
        <v>81</v>
      </c>
      <c r="AV125" s="11" t="s">
        <v>81</v>
      </c>
      <c r="AW125" s="11" t="s">
        <v>34</v>
      </c>
      <c r="AX125" s="11" t="s">
        <v>79</v>
      </c>
      <c r="AY125" s="193" t="s">
        <v>134</v>
      </c>
    </row>
    <row r="126" spans="2:65" s="1" customFormat="1" ht="16.5" customHeight="1">
      <c r="B126" s="168"/>
      <c r="C126" s="169" t="s">
        <v>203</v>
      </c>
      <c r="D126" s="169" t="s">
        <v>137</v>
      </c>
      <c r="E126" s="170" t="s">
        <v>204</v>
      </c>
      <c r="F126" s="171" t="s">
        <v>205</v>
      </c>
      <c r="G126" s="172" t="s">
        <v>206</v>
      </c>
      <c r="H126" s="173">
        <v>9.8000000000000007</v>
      </c>
      <c r="I126" s="174"/>
      <c r="J126" s="175">
        <f>ROUND(I126*H126,2)</f>
        <v>0</v>
      </c>
      <c r="K126" s="171" t="s">
        <v>141</v>
      </c>
      <c r="L126" s="40"/>
      <c r="M126" s="176" t="s">
        <v>5</v>
      </c>
      <c r="N126" s="177" t="s">
        <v>42</v>
      </c>
      <c r="O126" s="41"/>
      <c r="P126" s="178">
        <f>O126*H126</f>
        <v>0</v>
      </c>
      <c r="Q126" s="178">
        <v>1.5E-3</v>
      </c>
      <c r="R126" s="178">
        <f>Q126*H126</f>
        <v>1.4700000000000001E-2</v>
      </c>
      <c r="S126" s="178">
        <v>0</v>
      </c>
      <c r="T126" s="179">
        <f>S126*H126</f>
        <v>0</v>
      </c>
      <c r="AR126" s="23" t="s">
        <v>142</v>
      </c>
      <c r="AT126" s="23" t="s">
        <v>137</v>
      </c>
      <c r="AU126" s="23" t="s">
        <v>81</v>
      </c>
      <c r="AY126" s="23" t="s">
        <v>134</v>
      </c>
      <c r="BE126" s="180">
        <f>IF(N126="základní",J126,0)</f>
        <v>0</v>
      </c>
      <c r="BF126" s="180">
        <f>IF(N126="snížená",J126,0)</f>
        <v>0</v>
      </c>
      <c r="BG126" s="180">
        <f>IF(N126="zákl. přenesená",J126,0)</f>
        <v>0</v>
      </c>
      <c r="BH126" s="180">
        <f>IF(N126="sníž. přenesená",J126,0)</f>
        <v>0</v>
      </c>
      <c r="BI126" s="180">
        <f>IF(N126="nulová",J126,0)</f>
        <v>0</v>
      </c>
      <c r="BJ126" s="23" t="s">
        <v>79</v>
      </c>
      <c r="BK126" s="180">
        <f>ROUND(I126*H126,2)</f>
        <v>0</v>
      </c>
      <c r="BL126" s="23" t="s">
        <v>142</v>
      </c>
      <c r="BM126" s="23" t="s">
        <v>207</v>
      </c>
    </row>
    <row r="127" spans="2:65" s="11" customFormat="1">
      <c r="B127" s="191"/>
      <c r="D127" s="192" t="s">
        <v>153</v>
      </c>
      <c r="E127" s="193" t="s">
        <v>5</v>
      </c>
      <c r="F127" s="194" t="s">
        <v>208</v>
      </c>
      <c r="H127" s="195">
        <v>9.8000000000000007</v>
      </c>
      <c r="I127" s="196"/>
      <c r="L127" s="191"/>
      <c r="M127" s="197"/>
      <c r="N127" s="198"/>
      <c r="O127" s="198"/>
      <c r="P127" s="198"/>
      <c r="Q127" s="198"/>
      <c r="R127" s="198"/>
      <c r="S127" s="198"/>
      <c r="T127" s="199"/>
      <c r="AT127" s="193" t="s">
        <v>153</v>
      </c>
      <c r="AU127" s="193" t="s">
        <v>81</v>
      </c>
      <c r="AV127" s="11" t="s">
        <v>81</v>
      </c>
      <c r="AW127" s="11" t="s">
        <v>34</v>
      </c>
      <c r="AX127" s="11" t="s">
        <v>79</v>
      </c>
      <c r="AY127" s="193" t="s">
        <v>134</v>
      </c>
    </row>
    <row r="128" spans="2:65" s="1" customFormat="1" ht="16.5" customHeight="1">
      <c r="B128" s="168"/>
      <c r="C128" s="169" t="s">
        <v>11</v>
      </c>
      <c r="D128" s="169" t="s">
        <v>137</v>
      </c>
      <c r="E128" s="170" t="s">
        <v>209</v>
      </c>
      <c r="F128" s="171" t="s">
        <v>210</v>
      </c>
      <c r="G128" s="172" t="s">
        <v>151</v>
      </c>
      <c r="H128" s="173">
        <v>53.3</v>
      </c>
      <c r="I128" s="174"/>
      <c r="J128" s="175">
        <f>ROUND(I128*H128,2)</f>
        <v>0</v>
      </c>
      <c r="K128" s="171" t="s">
        <v>141</v>
      </c>
      <c r="L128" s="40"/>
      <c r="M128" s="176" t="s">
        <v>5</v>
      </c>
      <c r="N128" s="177" t="s">
        <v>42</v>
      </c>
      <c r="O128" s="41"/>
      <c r="P128" s="178">
        <f>O128*H128</f>
        <v>0</v>
      </c>
      <c r="Q128" s="178">
        <v>5.7000000000000002E-3</v>
      </c>
      <c r="R128" s="178">
        <f>Q128*H128</f>
        <v>0.30380999999999997</v>
      </c>
      <c r="S128" s="178">
        <v>0</v>
      </c>
      <c r="T128" s="179">
        <f>S128*H128</f>
        <v>0</v>
      </c>
      <c r="AR128" s="23" t="s">
        <v>142</v>
      </c>
      <c r="AT128" s="23" t="s">
        <v>137</v>
      </c>
      <c r="AU128" s="23" t="s">
        <v>81</v>
      </c>
      <c r="AY128" s="23" t="s">
        <v>134</v>
      </c>
      <c r="BE128" s="180">
        <f>IF(N128="základní",J128,0)</f>
        <v>0</v>
      </c>
      <c r="BF128" s="180">
        <f>IF(N128="snížená",J128,0)</f>
        <v>0</v>
      </c>
      <c r="BG128" s="180">
        <f>IF(N128="zákl. přenesená",J128,0)</f>
        <v>0</v>
      </c>
      <c r="BH128" s="180">
        <f>IF(N128="sníž. přenesená",J128,0)</f>
        <v>0</v>
      </c>
      <c r="BI128" s="180">
        <f>IF(N128="nulová",J128,0)</f>
        <v>0</v>
      </c>
      <c r="BJ128" s="23" t="s">
        <v>79</v>
      </c>
      <c r="BK128" s="180">
        <f>ROUND(I128*H128,2)</f>
        <v>0</v>
      </c>
      <c r="BL128" s="23" t="s">
        <v>142</v>
      </c>
      <c r="BM128" s="23" t="s">
        <v>211</v>
      </c>
    </row>
    <row r="129" spans="2:65" s="11" customFormat="1">
      <c r="B129" s="191"/>
      <c r="D129" s="192" t="s">
        <v>153</v>
      </c>
      <c r="E129" s="193" t="s">
        <v>5</v>
      </c>
      <c r="F129" s="194" t="s">
        <v>212</v>
      </c>
      <c r="H129" s="195">
        <v>53.3</v>
      </c>
      <c r="I129" s="196"/>
      <c r="L129" s="191"/>
      <c r="M129" s="197"/>
      <c r="N129" s="198"/>
      <c r="O129" s="198"/>
      <c r="P129" s="198"/>
      <c r="Q129" s="198"/>
      <c r="R129" s="198"/>
      <c r="S129" s="198"/>
      <c r="T129" s="199"/>
      <c r="AT129" s="193" t="s">
        <v>153</v>
      </c>
      <c r="AU129" s="193" t="s">
        <v>81</v>
      </c>
      <c r="AV129" s="11" t="s">
        <v>81</v>
      </c>
      <c r="AW129" s="11" t="s">
        <v>34</v>
      </c>
      <c r="AX129" s="11" t="s">
        <v>79</v>
      </c>
      <c r="AY129" s="193" t="s">
        <v>134</v>
      </c>
    </row>
    <row r="130" spans="2:65" s="1" customFormat="1" ht="16.5" customHeight="1">
      <c r="B130" s="168"/>
      <c r="C130" s="169" t="s">
        <v>213</v>
      </c>
      <c r="D130" s="169" t="s">
        <v>137</v>
      </c>
      <c r="E130" s="170" t="s">
        <v>214</v>
      </c>
      <c r="F130" s="171" t="s">
        <v>215</v>
      </c>
      <c r="G130" s="172" t="s">
        <v>151</v>
      </c>
      <c r="H130" s="173">
        <v>100.68</v>
      </c>
      <c r="I130" s="174"/>
      <c r="J130" s="175">
        <f>ROUND(I130*H130,2)</f>
        <v>0</v>
      </c>
      <c r="K130" s="171" t="s">
        <v>141</v>
      </c>
      <c r="L130" s="40"/>
      <c r="M130" s="176" t="s">
        <v>5</v>
      </c>
      <c r="N130" s="177" t="s">
        <v>42</v>
      </c>
      <c r="O130" s="41"/>
      <c r="P130" s="178">
        <f>O130*H130</f>
        <v>0</v>
      </c>
      <c r="Q130" s="178">
        <v>1.7000000000000001E-2</v>
      </c>
      <c r="R130" s="178">
        <f>Q130*H130</f>
        <v>1.7115600000000002</v>
      </c>
      <c r="S130" s="178">
        <v>0</v>
      </c>
      <c r="T130" s="179">
        <f>S130*H130</f>
        <v>0</v>
      </c>
      <c r="AR130" s="23" t="s">
        <v>142</v>
      </c>
      <c r="AT130" s="23" t="s">
        <v>137</v>
      </c>
      <c r="AU130" s="23" t="s">
        <v>81</v>
      </c>
      <c r="AY130" s="23" t="s">
        <v>134</v>
      </c>
      <c r="BE130" s="180">
        <f>IF(N130="základní",J130,0)</f>
        <v>0</v>
      </c>
      <c r="BF130" s="180">
        <f>IF(N130="snížená",J130,0)</f>
        <v>0</v>
      </c>
      <c r="BG130" s="180">
        <f>IF(N130="zákl. přenesená",J130,0)</f>
        <v>0</v>
      </c>
      <c r="BH130" s="180">
        <f>IF(N130="sníž. přenesená",J130,0)</f>
        <v>0</v>
      </c>
      <c r="BI130" s="180">
        <f>IF(N130="nulová",J130,0)</f>
        <v>0</v>
      </c>
      <c r="BJ130" s="23" t="s">
        <v>79</v>
      </c>
      <c r="BK130" s="180">
        <f>ROUND(I130*H130,2)</f>
        <v>0</v>
      </c>
      <c r="BL130" s="23" t="s">
        <v>142</v>
      </c>
      <c r="BM130" s="23" t="s">
        <v>216</v>
      </c>
    </row>
    <row r="131" spans="2:65" s="11" customFormat="1">
      <c r="B131" s="191"/>
      <c r="D131" s="192" t="s">
        <v>153</v>
      </c>
      <c r="E131" s="193" t="s">
        <v>5</v>
      </c>
      <c r="F131" s="194" t="s">
        <v>217</v>
      </c>
      <c r="H131" s="195">
        <v>73.92</v>
      </c>
      <c r="I131" s="196"/>
      <c r="L131" s="191"/>
      <c r="M131" s="197"/>
      <c r="N131" s="198"/>
      <c r="O131" s="198"/>
      <c r="P131" s="198"/>
      <c r="Q131" s="198"/>
      <c r="R131" s="198"/>
      <c r="S131" s="198"/>
      <c r="T131" s="199"/>
      <c r="AT131" s="193" t="s">
        <v>153</v>
      </c>
      <c r="AU131" s="193" t="s">
        <v>81</v>
      </c>
      <c r="AV131" s="11" t="s">
        <v>81</v>
      </c>
      <c r="AW131" s="11" t="s">
        <v>34</v>
      </c>
      <c r="AX131" s="11" t="s">
        <v>71</v>
      </c>
      <c r="AY131" s="193" t="s">
        <v>134</v>
      </c>
    </row>
    <row r="132" spans="2:65" s="11" customFormat="1">
      <c r="B132" s="191"/>
      <c r="D132" s="192" t="s">
        <v>153</v>
      </c>
      <c r="E132" s="193" t="s">
        <v>5</v>
      </c>
      <c r="F132" s="194" t="s">
        <v>218</v>
      </c>
      <c r="H132" s="195">
        <v>26.28</v>
      </c>
      <c r="I132" s="196"/>
      <c r="L132" s="191"/>
      <c r="M132" s="197"/>
      <c r="N132" s="198"/>
      <c r="O132" s="198"/>
      <c r="P132" s="198"/>
      <c r="Q132" s="198"/>
      <c r="R132" s="198"/>
      <c r="S132" s="198"/>
      <c r="T132" s="199"/>
      <c r="AT132" s="193" t="s">
        <v>153</v>
      </c>
      <c r="AU132" s="193" t="s">
        <v>81</v>
      </c>
      <c r="AV132" s="11" t="s">
        <v>81</v>
      </c>
      <c r="AW132" s="11" t="s">
        <v>34</v>
      </c>
      <c r="AX132" s="11" t="s">
        <v>71</v>
      </c>
      <c r="AY132" s="193" t="s">
        <v>134</v>
      </c>
    </row>
    <row r="133" spans="2:65" s="11" customFormat="1">
      <c r="B133" s="191"/>
      <c r="D133" s="192" t="s">
        <v>153</v>
      </c>
      <c r="E133" s="193" t="s">
        <v>5</v>
      </c>
      <c r="F133" s="194" t="s">
        <v>219</v>
      </c>
      <c r="H133" s="195">
        <v>7.68</v>
      </c>
      <c r="I133" s="196"/>
      <c r="L133" s="191"/>
      <c r="M133" s="197"/>
      <c r="N133" s="198"/>
      <c r="O133" s="198"/>
      <c r="P133" s="198"/>
      <c r="Q133" s="198"/>
      <c r="R133" s="198"/>
      <c r="S133" s="198"/>
      <c r="T133" s="199"/>
      <c r="AT133" s="193" t="s">
        <v>153</v>
      </c>
      <c r="AU133" s="193" t="s">
        <v>81</v>
      </c>
      <c r="AV133" s="11" t="s">
        <v>81</v>
      </c>
      <c r="AW133" s="11" t="s">
        <v>34</v>
      </c>
      <c r="AX133" s="11" t="s">
        <v>71</v>
      </c>
      <c r="AY133" s="193" t="s">
        <v>134</v>
      </c>
    </row>
    <row r="134" spans="2:65" s="11" customFormat="1">
      <c r="B134" s="191"/>
      <c r="D134" s="192" t="s">
        <v>153</v>
      </c>
      <c r="E134" s="193" t="s">
        <v>5</v>
      </c>
      <c r="F134" s="194" t="s">
        <v>220</v>
      </c>
      <c r="H134" s="195">
        <v>-7.2</v>
      </c>
      <c r="I134" s="196"/>
      <c r="L134" s="191"/>
      <c r="M134" s="197"/>
      <c r="N134" s="198"/>
      <c r="O134" s="198"/>
      <c r="P134" s="198"/>
      <c r="Q134" s="198"/>
      <c r="R134" s="198"/>
      <c r="S134" s="198"/>
      <c r="T134" s="199"/>
      <c r="AT134" s="193" t="s">
        <v>153</v>
      </c>
      <c r="AU134" s="193" t="s">
        <v>81</v>
      </c>
      <c r="AV134" s="11" t="s">
        <v>81</v>
      </c>
      <c r="AW134" s="11" t="s">
        <v>34</v>
      </c>
      <c r="AX134" s="11" t="s">
        <v>71</v>
      </c>
      <c r="AY134" s="193" t="s">
        <v>134</v>
      </c>
    </row>
    <row r="135" spans="2:65" s="12" customFormat="1">
      <c r="B135" s="200"/>
      <c r="D135" s="192" t="s">
        <v>153</v>
      </c>
      <c r="E135" s="201" t="s">
        <v>5</v>
      </c>
      <c r="F135" s="202" t="s">
        <v>221</v>
      </c>
      <c r="H135" s="203">
        <v>100.68</v>
      </c>
      <c r="I135" s="204"/>
      <c r="L135" s="200"/>
      <c r="M135" s="205"/>
      <c r="N135" s="206"/>
      <c r="O135" s="206"/>
      <c r="P135" s="206"/>
      <c r="Q135" s="206"/>
      <c r="R135" s="206"/>
      <c r="S135" s="206"/>
      <c r="T135" s="207"/>
      <c r="AT135" s="201" t="s">
        <v>153</v>
      </c>
      <c r="AU135" s="201" t="s">
        <v>81</v>
      </c>
      <c r="AV135" s="12" t="s">
        <v>142</v>
      </c>
      <c r="AW135" s="12" t="s">
        <v>34</v>
      </c>
      <c r="AX135" s="12" t="s">
        <v>79</v>
      </c>
      <c r="AY135" s="201" t="s">
        <v>134</v>
      </c>
    </row>
    <row r="136" spans="2:65" s="1" customFormat="1" ht="16.5" customHeight="1">
      <c r="B136" s="168"/>
      <c r="C136" s="169" t="s">
        <v>222</v>
      </c>
      <c r="D136" s="169" t="s">
        <v>137</v>
      </c>
      <c r="E136" s="170" t="s">
        <v>223</v>
      </c>
      <c r="F136" s="171" t="s">
        <v>224</v>
      </c>
      <c r="G136" s="172" t="s">
        <v>151</v>
      </c>
      <c r="H136" s="173">
        <v>45.6</v>
      </c>
      <c r="I136" s="174"/>
      <c r="J136" s="175">
        <f>ROUND(I136*H136,2)</f>
        <v>0</v>
      </c>
      <c r="K136" s="171" t="s">
        <v>141</v>
      </c>
      <c r="L136" s="40"/>
      <c r="M136" s="176" t="s">
        <v>5</v>
      </c>
      <c r="N136" s="177" t="s">
        <v>42</v>
      </c>
      <c r="O136" s="41"/>
      <c r="P136" s="178">
        <f>O136*H136</f>
        <v>0</v>
      </c>
      <c r="Q136" s="178">
        <v>7.3499999999999998E-3</v>
      </c>
      <c r="R136" s="178">
        <f>Q136*H136</f>
        <v>0.33516000000000001</v>
      </c>
      <c r="S136" s="178">
        <v>0</v>
      </c>
      <c r="T136" s="179">
        <f>S136*H136</f>
        <v>0</v>
      </c>
      <c r="AR136" s="23" t="s">
        <v>142</v>
      </c>
      <c r="AT136" s="23" t="s">
        <v>137</v>
      </c>
      <c r="AU136" s="23" t="s">
        <v>81</v>
      </c>
      <c r="AY136" s="23" t="s">
        <v>134</v>
      </c>
      <c r="BE136" s="180">
        <f>IF(N136="základní",J136,0)</f>
        <v>0</v>
      </c>
      <c r="BF136" s="180">
        <f>IF(N136="snížená",J136,0)</f>
        <v>0</v>
      </c>
      <c r="BG136" s="180">
        <f>IF(N136="zákl. přenesená",J136,0)</f>
        <v>0</v>
      </c>
      <c r="BH136" s="180">
        <f>IF(N136="sníž. přenesená",J136,0)</f>
        <v>0</v>
      </c>
      <c r="BI136" s="180">
        <f>IF(N136="nulová",J136,0)</f>
        <v>0</v>
      </c>
      <c r="BJ136" s="23" t="s">
        <v>79</v>
      </c>
      <c r="BK136" s="180">
        <f>ROUND(I136*H136,2)</f>
        <v>0</v>
      </c>
      <c r="BL136" s="23" t="s">
        <v>142</v>
      </c>
      <c r="BM136" s="23" t="s">
        <v>225</v>
      </c>
    </row>
    <row r="137" spans="2:65" s="11" customFormat="1">
      <c r="B137" s="191"/>
      <c r="D137" s="192" t="s">
        <v>153</v>
      </c>
      <c r="E137" s="193" t="s">
        <v>5</v>
      </c>
      <c r="F137" s="194" t="s">
        <v>226</v>
      </c>
      <c r="H137" s="195">
        <v>45.6</v>
      </c>
      <c r="I137" s="196"/>
      <c r="L137" s="191"/>
      <c r="M137" s="197"/>
      <c r="N137" s="198"/>
      <c r="O137" s="198"/>
      <c r="P137" s="198"/>
      <c r="Q137" s="198"/>
      <c r="R137" s="198"/>
      <c r="S137" s="198"/>
      <c r="T137" s="199"/>
      <c r="AT137" s="193" t="s">
        <v>153</v>
      </c>
      <c r="AU137" s="193" t="s">
        <v>81</v>
      </c>
      <c r="AV137" s="11" t="s">
        <v>81</v>
      </c>
      <c r="AW137" s="11" t="s">
        <v>34</v>
      </c>
      <c r="AX137" s="11" t="s">
        <v>71</v>
      </c>
      <c r="AY137" s="193" t="s">
        <v>134</v>
      </c>
    </row>
    <row r="138" spans="2:65" s="12" customFormat="1">
      <c r="B138" s="200"/>
      <c r="D138" s="192" t="s">
        <v>153</v>
      </c>
      <c r="E138" s="201" t="s">
        <v>5</v>
      </c>
      <c r="F138" s="202" t="s">
        <v>221</v>
      </c>
      <c r="H138" s="203">
        <v>45.6</v>
      </c>
      <c r="I138" s="204"/>
      <c r="L138" s="200"/>
      <c r="M138" s="205"/>
      <c r="N138" s="206"/>
      <c r="O138" s="206"/>
      <c r="P138" s="206"/>
      <c r="Q138" s="206"/>
      <c r="R138" s="206"/>
      <c r="S138" s="206"/>
      <c r="T138" s="207"/>
      <c r="AT138" s="201" t="s">
        <v>153</v>
      </c>
      <c r="AU138" s="201" t="s">
        <v>81</v>
      </c>
      <c r="AV138" s="12" t="s">
        <v>142</v>
      </c>
      <c r="AW138" s="12" t="s">
        <v>34</v>
      </c>
      <c r="AX138" s="12" t="s">
        <v>79</v>
      </c>
      <c r="AY138" s="201" t="s">
        <v>134</v>
      </c>
    </row>
    <row r="139" spans="2:65" s="1" customFormat="1" ht="16.5" customHeight="1">
      <c r="B139" s="168"/>
      <c r="C139" s="169" t="s">
        <v>227</v>
      </c>
      <c r="D139" s="169" t="s">
        <v>137</v>
      </c>
      <c r="E139" s="170" t="s">
        <v>228</v>
      </c>
      <c r="F139" s="171" t="s">
        <v>229</v>
      </c>
      <c r="G139" s="172" t="s">
        <v>151</v>
      </c>
      <c r="H139" s="173">
        <v>45.6</v>
      </c>
      <c r="I139" s="174"/>
      <c r="J139" s="175">
        <f>ROUND(I139*H139,2)</f>
        <v>0</v>
      </c>
      <c r="K139" s="171" t="s">
        <v>141</v>
      </c>
      <c r="L139" s="40"/>
      <c r="M139" s="176" t="s">
        <v>5</v>
      </c>
      <c r="N139" s="177" t="s">
        <v>42</v>
      </c>
      <c r="O139" s="41"/>
      <c r="P139" s="178">
        <f>O139*H139</f>
        <v>0</v>
      </c>
      <c r="Q139" s="178">
        <v>2.6360000000000001E-2</v>
      </c>
      <c r="R139" s="178">
        <f>Q139*H139</f>
        <v>1.2020160000000002</v>
      </c>
      <c r="S139" s="178">
        <v>0</v>
      </c>
      <c r="T139" s="179">
        <f>S139*H139</f>
        <v>0</v>
      </c>
      <c r="AR139" s="23" t="s">
        <v>142</v>
      </c>
      <c r="AT139" s="23" t="s">
        <v>137</v>
      </c>
      <c r="AU139" s="23" t="s">
        <v>81</v>
      </c>
      <c r="AY139" s="23" t="s">
        <v>134</v>
      </c>
      <c r="BE139" s="180">
        <f>IF(N139="základní",J139,0)</f>
        <v>0</v>
      </c>
      <c r="BF139" s="180">
        <f>IF(N139="snížená",J139,0)</f>
        <v>0</v>
      </c>
      <c r="BG139" s="180">
        <f>IF(N139="zákl. přenesená",J139,0)</f>
        <v>0</v>
      </c>
      <c r="BH139" s="180">
        <f>IF(N139="sníž. přenesená",J139,0)</f>
        <v>0</v>
      </c>
      <c r="BI139" s="180">
        <f>IF(N139="nulová",J139,0)</f>
        <v>0</v>
      </c>
      <c r="BJ139" s="23" t="s">
        <v>79</v>
      </c>
      <c r="BK139" s="180">
        <f>ROUND(I139*H139,2)</f>
        <v>0</v>
      </c>
      <c r="BL139" s="23" t="s">
        <v>142</v>
      </c>
      <c r="BM139" s="23" t="s">
        <v>230</v>
      </c>
    </row>
    <row r="140" spans="2:65" s="10" customFormat="1" ht="29.9" customHeight="1">
      <c r="B140" s="155"/>
      <c r="D140" s="156" t="s">
        <v>70</v>
      </c>
      <c r="E140" s="166" t="s">
        <v>180</v>
      </c>
      <c r="F140" s="166" t="s">
        <v>231</v>
      </c>
      <c r="I140" s="158"/>
      <c r="J140" s="167">
        <f>BK140</f>
        <v>0</v>
      </c>
      <c r="L140" s="155"/>
      <c r="M140" s="160"/>
      <c r="N140" s="161"/>
      <c r="O140" s="161"/>
      <c r="P140" s="162">
        <f>SUM(P141:P145)</f>
        <v>0</v>
      </c>
      <c r="Q140" s="161"/>
      <c r="R140" s="162">
        <f>SUM(R141:R145)</f>
        <v>4.8000000000000004E-3</v>
      </c>
      <c r="S140" s="161"/>
      <c r="T140" s="163">
        <f>SUM(T141:T145)</f>
        <v>0</v>
      </c>
      <c r="AR140" s="156" t="s">
        <v>79</v>
      </c>
      <c r="AT140" s="164" t="s">
        <v>70</v>
      </c>
      <c r="AU140" s="164" t="s">
        <v>79</v>
      </c>
      <c r="AY140" s="156" t="s">
        <v>134</v>
      </c>
      <c r="BK140" s="165">
        <f>SUM(BK141:BK145)</f>
        <v>0</v>
      </c>
    </row>
    <row r="141" spans="2:65" s="1" customFormat="1" ht="25.5" customHeight="1">
      <c r="B141" s="168"/>
      <c r="C141" s="169" t="s">
        <v>232</v>
      </c>
      <c r="D141" s="169" t="s">
        <v>137</v>
      </c>
      <c r="E141" s="170" t="s">
        <v>233</v>
      </c>
      <c r="F141" s="171" t="s">
        <v>234</v>
      </c>
      <c r="G141" s="172" t="s">
        <v>140</v>
      </c>
      <c r="H141" s="173">
        <v>1</v>
      </c>
      <c r="I141" s="174"/>
      <c r="J141" s="175">
        <f>ROUND(I141*H141,2)</f>
        <v>0</v>
      </c>
      <c r="K141" s="171" t="s">
        <v>5</v>
      </c>
      <c r="L141" s="40"/>
      <c r="M141" s="176" t="s">
        <v>5</v>
      </c>
      <c r="N141" s="177" t="s">
        <v>42</v>
      </c>
      <c r="O141" s="41"/>
      <c r="P141" s="178">
        <f>O141*H141</f>
        <v>0</v>
      </c>
      <c r="Q141" s="178">
        <v>0</v>
      </c>
      <c r="R141" s="178">
        <f>Q141*H141</f>
        <v>0</v>
      </c>
      <c r="S141" s="178">
        <v>0</v>
      </c>
      <c r="T141" s="179">
        <f>S141*H141</f>
        <v>0</v>
      </c>
      <c r="AR141" s="23" t="s">
        <v>142</v>
      </c>
      <c r="AT141" s="23" t="s">
        <v>137</v>
      </c>
      <c r="AU141" s="23" t="s">
        <v>81</v>
      </c>
      <c r="AY141" s="23" t="s">
        <v>134</v>
      </c>
      <c r="BE141" s="180">
        <f>IF(N141="základní",J141,0)</f>
        <v>0</v>
      </c>
      <c r="BF141" s="180">
        <f>IF(N141="snížená",J141,0)</f>
        <v>0</v>
      </c>
      <c r="BG141" s="180">
        <f>IF(N141="zákl. přenesená",J141,0)</f>
        <v>0</v>
      </c>
      <c r="BH141" s="180">
        <f>IF(N141="sníž. přenesená",J141,0)</f>
        <v>0</v>
      </c>
      <c r="BI141" s="180">
        <f>IF(N141="nulová",J141,0)</f>
        <v>0</v>
      </c>
      <c r="BJ141" s="23" t="s">
        <v>79</v>
      </c>
      <c r="BK141" s="180">
        <f>ROUND(I141*H141,2)</f>
        <v>0</v>
      </c>
      <c r="BL141" s="23" t="s">
        <v>142</v>
      </c>
      <c r="BM141" s="23" t="s">
        <v>235</v>
      </c>
    </row>
    <row r="142" spans="2:65" s="1" customFormat="1" ht="16.5" customHeight="1">
      <c r="B142" s="168"/>
      <c r="C142" s="169" t="s">
        <v>236</v>
      </c>
      <c r="D142" s="169" t="s">
        <v>137</v>
      </c>
      <c r="E142" s="170" t="s">
        <v>237</v>
      </c>
      <c r="F142" s="171" t="s">
        <v>238</v>
      </c>
      <c r="G142" s="172" t="s">
        <v>151</v>
      </c>
      <c r="H142" s="173">
        <v>120</v>
      </c>
      <c r="I142" s="174"/>
      <c r="J142" s="175">
        <f>ROUND(I142*H142,2)</f>
        <v>0</v>
      </c>
      <c r="K142" s="171" t="s">
        <v>141</v>
      </c>
      <c r="L142" s="40"/>
      <c r="M142" s="176" t="s">
        <v>5</v>
      </c>
      <c r="N142" s="177" t="s">
        <v>42</v>
      </c>
      <c r="O142" s="41"/>
      <c r="P142" s="178">
        <f>O142*H142</f>
        <v>0</v>
      </c>
      <c r="Q142" s="178">
        <v>4.0000000000000003E-5</v>
      </c>
      <c r="R142" s="178">
        <f>Q142*H142</f>
        <v>4.8000000000000004E-3</v>
      </c>
      <c r="S142" s="178">
        <v>0</v>
      </c>
      <c r="T142" s="179">
        <f>S142*H142</f>
        <v>0</v>
      </c>
      <c r="AR142" s="23" t="s">
        <v>142</v>
      </c>
      <c r="AT142" s="23" t="s">
        <v>137</v>
      </c>
      <c r="AU142" s="23" t="s">
        <v>81</v>
      </c>
      <c r="AY142" s="23" t="s">
        <v>134</v>
      </c>
      <c r="BE142" s="180">
        <f>IF(N142="základní",J142,0)</f>
        <v>0</v>
      </c>
      <c r="BF142" s="180">
        <f>IF(N142="snížená",J142,0)</f>
        <v>0</v>
      </c>
      <c r="BG142" s="180">
        <f>IF(N142="zákl. přenesená",J142,0)</f>
        <v>0</v>
      </c>
      <c r="BH142" s="180">
        <f>IF(N142="sníž. přenesená",J142,0)</f>
        <v>0</v>
      </c>
      <c r="BI142" s="180">
        <f>IF(N142="nulová",J142,0)</f>
        <v>0</v>
      </c>
      <c r="BJ142" s="23" t="s">
        <v>79</v>
      </c>
      <c r="BK142" s="180">
        <f>ROUND(I142*H142,2)</f>
        <v>0</v>
      </c>
      <c r="BL142" s="23" t="s">
        <v>142</v>
      </c>
      <c r="BM142" s="23" t="s">
        <v>239</v>
      </c>
    </row>
    <row r="143" spans="2:65" s="11" customFormat="1">
      <c r="B143" s="191"/>
      <c r="D143" s="192" t="s">
        <v>153</v>
      </c>
      <c r="E143" s="193" t="s">
        <v>5</v>
      </c>
      <c r="F143" s="194" t="s">
        <v>240</v>
      </c>
      <c r="H143" s="195">
        <v>99.3</v>
      </c>
      <c r="I143" s="196"/>
      <c r="L143" s="191"/>
      <c r="M143" s="197"/>
      <c r="N143" s="198"/>
      <c r="O143" s="198"/>
      <c r="P143" s="198"/>
      <c r="Q143" s="198"/>
      <c r="R143" s="198"/>
      <c r="S143" s="198"/>
      <c r="T143" s="199"/>
      <c r="AT143" s="193" t="s">
        <v>153</v>
      </c>
      <c r="AU143" s="193" t="s">
        <v>81</v>
      </c>
      <c r="AV143" s="11" t="s">
        <v>81</v>
      </c>
      <c r="AW143" s="11" t="s">
        <v>34</v>
      </c>
      <c r="AX143" s="11" t="s">
        <v>71</v>
      </c>
      <c r="AY143" s="193" t="s">
        <v>134</v>
      </c>
    </row>
    <row r="144" spans="2:65" s="11" customFormat="1">
      <c r="B144" s="191"/>
      <c r="D144" s="192" t="s">
        <v>153</v>
      </c>
      <c r="E144" s="193" t="s">
        <v>5</v>
      </c>
      <c r="F144" s="194" t="s">
        <v>241</v>
      </c>
      <c r="H144" s="195">
        <v>20.7</v>
      </c>
      <c r="I144" s="196"/>
      <c r="L144" s="191"/>
      <c r="M144" s="197"/>
      <c r="N144" s="198"/>
      <c r="O144" s="198"/>
      <c r="P144" s="198"/>
      <c r="Q144" s="198"/>
      <c r="R144" s="198"/>
      <c r="S144" s="198"/>
      <c r="T144" s="199"/>
      <c r="AT144" s="193" t="s">
        <v>153</v>
      </c>
      <c r="AU144" s="193" t="s">
        <v>81</v>
      </c>
      <c r="AV144" s="11" t="s">
        <v>81</v>
      </c>
      <c r="AW144" s="11" t="s">
        <v>34</v>
      </c>
      <c r="AX144" s="11" t="s">
        <v>71</v>
      </c>
      <c r="AY144" s="193" t="s">
        <v>134</v>
      </c>
    </row>
    <row r="145" spans="2:65" s="12" customFormat="1">
      <c r="B145" s="200"/>
      <c r="D145" s="192" t="s">
        <v>153</v>
      </c>
      <c r="E145" s="201" t="s">
        <v>5</v>
      </c>
      <c r="F145" s="202" t="s">
        <v>221</v>
      </c>
      <c r="H145" s="203">
        <v>120</v>
      </c>
      <c r="I145" s="204"/>
      <c r="L145" s="200"/>
      <c r="M145" s="205"/>
      <c r="N145" s="206"/>
      <c r="O145" s="206"/>
      <c r="P145" s="206"/>
      <c r="Q145" s="206"/>
      <c r="R145" s="206"/>
      <c r="S145" s="206"/>
      <c r="T145" s="207"/>
      <c r="AT145" s="201" t="s">
        <v>153</v>
      </c>
      <c r="AU145" s="201" t="s">
        <v>81</v>
      </c>
      <c r="AV145" s="12" t="s">
        <v>142</v>
      </c>
      <c r="AW145" s="12" t="s">
        <v>34</v>
      </c>
      <c r="AX145" s="12" t="s">
        <v>79</v>
      </c>
      <c r="AY145" s="201" t="s">
        <v>134</v>
      </c>
    </row>
    <row r="146" spans="2:65" s="10" customFormat="1" ht="29.9" customHeight="1">
      <c r="B146" s="155"/>
      <c r="D146" s="156" t="s">
        <v>70</v>
      </c>
      <c r="E146" s="166" t="s">
        <v>242</v>
      </c>
      <c r="F146" s="166" t="s">
        <v>243</v>
      </c>
      <c r="I146" s="158"/>
      <c r="J146" s="167">
        <f>BK146</f>
        <v>0</v>
      </c>
      <c r="L146" s="155"/>
      <c r="M146" s="160"/>
      <c r="N146" s="161"/>
      <c r="O146" s="161"/>
      <c r="P146" s="162">
        <f>SUM(P147:P175)</f>
        <v>0</v>
      </c>
      <c r="Q146" s="161"/>
      <c r="R146" s="162">
        <f>SUM(R147:R175)</f>
        <v>3.1851560000000001</v>
      </c>
      <c r="S146" s="161"/>
      <c r="T146" s="163">
        <f>SUM(T147:T175)</f>
        <v>22.984650000000002</v>
      </c>
      <c r="AR146" s="156" t="s">
        <v>79</v>
      </c>
      <c r="AT146" s="164" t="s">
        <v>70</v>
      </c>
      <c r="AU146" s="164" t="s">
        <v>79</v>
      </c>
      <c r="AY146" s="156" t="s">
        <v>134</v>
      </c>
      <c r="BK146" s="165">
        <f>SUM(BK147:BK175)</f>
        <v>0</v>
      </c>
    </row>
    <row r="147" spans="2:65" s="1" customFormat="1" ht="16.5" customHeight="1">
      <c r="B147" s="168"/>
      <c r="C147" s="169" t="s">
        <v>10</v>
      </c>
      <c r="D147" s="169" t="s">
        <v>137</v>
      </c>
      <c r="E147" s="170" t="s">
        <v>244</v>
      </c>
      <c r="F147" s="171" t="s">
        <v>245</v>
      </c>
      <c r="G147" s="172" t="s">
        <v>151</v>
      </c>
      <c r="H147" s="173">
        <v>61.25</v>
      </c>
      <c r="I147" s="174"/>
      <c r="J147" s="175">
        <f>ROUND(I147*H147,2)</f>
        <v>0</v>
      </c>
      <c r="K147" s="171" t="s">
        <v>141</v>
      </c>
      <c r="L147" s="40"/>
      <c r="M147" s="176" t="s">
        <v>5</v>
      </c>
      <c r="N147" s="177" t="s">
        <v>42</v>
      </c>
      <c r="O147" s="41"/>
      <c r="P147" s="178">
        <f>O147*H147</f>
        <v>0</v>
      </c>
      <c r="Q147" s="178">
        <v>0</v>
      </c>
      <c r="R147" s="178">
        <f>Q147*H147</f>
        <v>0</v>
      </c>
      <c r="S147" s="178">
        <v>0.13100000000000001</v>
      </c>
      <c r="T147" s="179">
        <f>S147*H147</f>
        <v>8.0237499999999997</v>
      </c>
      <c r="AR147" s="23" t="s">
        <v>142</v>
      </c>
      <c r="AT147" s="23" t="s">
        <v>137</v>
      </c>
      <c r="AU147" s="23" t="s">
        <v>81</v>
      </c>
      <c r="AY147" s="23" t="s">
        <v>134</v>
      </c>
      <c r="BE147" s="180">
        <f>IF(N147="základní",J147,0)</f>
        <v>0</v>
      </c>
      <c r="BF147" s="180">
        <f>IF(N147="snížená",J147,0)</f>
        <v>0</v>
      </c>
      <c r="BG147" s="180">
        <f>IF(N147="zákl. přenesená",J147,0)</f>
        <v>0</v>
      </c>
      <c r="BH147" s="180">
        <f>IF(N147="sníž. přenesená",J147,0)</f>
        <v>0</v>
      </c>
      <c r="BI147" s="180">
        <f>IF(N147="nulová",J147,0)</f>
        <v>0</v>
      </c>
      <c r="BJ147" s="23" t="s">
        <v>79</v>
      </c>
      <c r="BK147" s="180">
        <f>ROUND(I147*H147,2)</f>
        <v>0</v>
      </c>
      <c r="BL147" s="23" t="s">
        <v>142</v>
      </c>
      <c r="BM147" s="23" t="s">
        <v>246</v>
      </c>
    </row>
    <row r="148" spans="2:65" s="1" customFormat="1" ht="19">
      <c r="B148" s="40"/>
      <c r="D148" s="192" t="s">
        <v>247</v>
      </c>
      <c r="F148" s="208" t="s">
        <v>248</v>
      </c>
      <c r="I148" s="209"/>
      <c r="L148" s="40"/>
      <c r="M148" s="210"/>
      <c r="N148" s="41"/>
      <c r="O148" s="41"/>
      <c r="P148" s="41"/>
      <c r="Q148" s="41"/>
      <c r="R148" s="41"/>
      <c r="S148" s="41"/>
      <c r="T148" s="69"/>
      <c r="AT148" s="23" t="s">
        <v>247</v>
      </c>
      <c r="AU148" s="23" t="s">
        <v>81</v>
      </c>
    </row>
    <row r="149" spans="2:65" s="11" customFormat="1">
      <c r="B149" s="191"/>
      <c r="D149" s="192" t="s">
        <v>153</v>
      </c>
      <c r="E149" s="193" t="s">
        <v>5</v>
      </c>
      <c r="F149" s="194" t="s">
        <v>249</v>
      </c>
      <c r="H149" s="195">
        <v>56</v>
      </c>
      <c r="I149" s="196"/>
      <c r="L149" s="191"/>
      <c r="M149" s="197"/>
      <c r="N149" s="198"/>
      <c r="O149" s="198"/>
      <c r="P149" s="198"/>
      <c r="Q149" s="198"/>
      <c r="R149" s="198"/>
      <c r="S149" s="198"/>
      <c r="T149" s="199"/>
      <c r="AT149" s="193" t="s">
        <v>153</v>
      </c>
      <c r="AU149" s="193" t="s">
        <v>81</v>
      </c>
      <c r="AV149" s="11" t="s">
        <v>81</v>
      </c>
      <c r="AW149" s="11" t="s">
        <v>34</v>
      </c>
      <c r="AX149" s="11" t="s">
        <v>71</v>
      </c>
      <c r="AY149" s="193" t="s">
        <v>134</v>
      </c>
    </row>
    <row r="150" spans="2:65" s="11" customFormat="1">
      <c r="B150" s="191"/>
      <c r="D150" s="192" t="s">
        <v>153</v>
      </c>
      <c r="E150" s="193" t="s">
        <v>5</v>
      </c>
      <c r="F150" s="194" t="s">
        <v>250</v>
      </c>
      <c r="H150" s="195">
        <v>5.25</v>
      </c>
      <c r="I150" s="196"/>
      <c r="L150" s="191"/>
      <c r="M150" s="197"/>
      <c r="N150" s="198"/>
      <c r="O150" s="198"/>
      <c r="P150" s="198"/>
      <c r="Q150" s="198"/>
      <c r="R150" s="198"/>
      <c r="S150" s="198"/>
      <c r="T150" s="199"/>
      <c r="AT150" s="193" t="s">
        <v>153</v>
      </c>
      <c r="AU150" s="193" t="s">
        <v>81</v>
      </c>
      <c r="AV150" s="11" t="s">
        <v>81</v>
      </c>
      <c r="AW150" s="11" t="s">
        <v>34</v>
      </c>
      <c r="AX150" s="11" t="s">
        <v>71</v>
      </c>
      <c r="AY150" s="193" t="s">
        <v>134</v>
      </c>
    </row>
    <row r="151" spans="2:65" s="12" customFormat="1">
      <c r="B151" s="200"/>
      <c r="D151" s="192" t="s">
        <v>153</v>
      </c>
      <c r="E151" s="201" t="s">
        <v>5</v>
      </c>
      <c r="F151" s="202" t="s">
        <v>221</v>
      </c>
      <c r="H151" s="203">
        <v>61.25</v>
      </c>
      <c r="I151" s="204"/>
      <c r="L151" s="200"/>
      <c r="M151" s="205"/>
      <c r="N151" s="206"/>
      <c r="O151" s="206"/>
      <c r="P151" s="206"/>
      <c r="Q151" s="206"/>
      <c r="R151" s="206"/>
      <c r="S151" s="206"/>
      <c r="T151" s="207"/>
      <c r="AT151" s="201" t="s">
        <v>153</v>
      </c>
      <c r="AU151" s="201" t="s">
        <v>81</v>
      </c>
      <c r="AV151" s="12" t="s">
        <v>142</v>
      </c>
      <c r="AW151" s="12" t="s">
        <v>34</v>
      </c>
      <c r="AX151" s="12" t="s">
        <v>79</v>
      </c>
      <c r="AY151" s="201" t="s">
        <v>134</v>
      </c>
    </row>
    <row r="152" spans="2:65" s="1" customFormat="1" ht="16.5" customHeight="1">
      <c r="B152" s="168"/>
      <c r="C152" s="169" t="s">
        <v>251</v>
      </c>
      <c r="D152" s="169" t="s">
        <v>137</v>
      </c>
      <c r="E152" s="170" t="s">
        <v>252</v>
      </c>
      <c r="F152" s="171" t="s">
        <v>253</v>
      </c>
      <c r="G152" s="172" t="s">
        <v>151</v>
      </c>
      <c r="H152" s="173">
        <v>97.9</v>
      </c>
      <c r="I152" s="174"/>
      <c r="J152" s="175">
        <f>ROUND(I152*H152,2)</f>
        <v>0</v>
      </c>
      <c r="K152" s="171" t="s">
        <v>141</v>
      </c>
      <c r="L152" s="40"/>
      <c r="M152" s="176" t="s">
        <v>5</v>
      </c>
      <c r="N152" s="177" t="s">
        <v>42</v>
      </c>
      <c r="O152" s="41"/>
      <c r="P152" s="178">
        <f>O152*H152</f>
        <v>0</v>
      </c>
      <c r="Q152" s="178">
        <v>0</v>
      </c>
      <c r="R152" s="178">
        <f>Q152*H152</f>
        <v>0</v>
      </c>
      <c r="S152" s="178">
        <v>0</v>
      </c>
      <c r="T152" s="179">
        <f>S152*H152</f>
        <v>0</v>
      </c>
      <c r="AR152" s="23" t="s">
        <v>142</v>
      </c>
      <c r="AT152" s="23" t="s">
        <v>137</v>
      </c>
      <c r="AU152" s="23" t="s">
        <v>81</v>
      </c>
      <c r="AY152" s="23" t="s">
        <v>134</v>
      </c>
      <c r="BE152" s="180">
        <f>IF(N152="základní",J152,0)</f>
        <v>0</v>
      </c>
      <c r="BF152" s="180">
        <f>IF(N152="snížená",J152,0)</f>
        <v>0</v>
      </c>
      <c r="BG152" s="180">
        <f>IF(N152="zákl. přenesená",J152,0)</f>
        <v>0</v>
      </c>
      <c r="BH152" s="180">
        <f>IF(N152="sníž. přenesená",J152,0)</f>
        <v>0</v>
      </c>
      <c r="BI152" s="180">
        <f>IF(N152="nulová",J152,0)</f>
        <v>0</v>
      </c>
      <c r="BJ152" s="23" t="s">
        <v>79</v>
      </c>
      <c r="BK152" s="180">
        <f>ROUND(I152*H152,2)</f>
        <v>0</v>
      </c>
      <c r="BL152" s="23" t="s">
        <v>142</v>
      </c>
      <c r="BM152" s="23" t="s">
        <v>254</v>
      </c>
    </row>
    <row r="153" spans="2:65" s="11" customFormat="1">
      <c r="B153" s="191"/>
      <c r="D153" s="192" t="s">
        <v>153</v>
      </c>
      <c r="E153" s="193" t="s">
        <v>5</v>
      </c>
      <c r="F153" s="194" t="s">
        <v>255</v>
      </c>
      <c r="H153" s="195">
        <v>48.9</v>
      </c>
      <c r="I153" s="196"/>
      <c r="L153" s="191"/>
      <c r="M153" s="197"/>
      <c r="N153" s="198"/>
      <c r="O153" s="198"/>
      <c r="P153" s="198"/>
      <c r="Q153" s="198"/>
      <c r="R153" s="198"/>
      <c r="S153" s="198"/>
      <c r="T153" s="199"/>
      <c r="AT153" s="193" t="s">
        <v>153</v>
      </c>
      <c r="AU153" s="193" t="s">
        <v>81</v>
      </c>
      <c r="AV153" s="11" t="s">
        <v>81</v>
      </c>
      <c r="AW153" s="11" t="s">
        <v>34</v>
      </c>
      <c r="AX153" s="11" t="s">
        <v>71</v>
      </c>
      <c r="AY153" s="193" t="s">
        <v>134</v>
      </c>
    </row>
    <row r="154" spans="2:65" s="11" customFormat="1">
      <c r="B154" s="191"/>
      <c r="D154" s="192" t="s">
        <v>153</v>
      </c>
      <c r="E154" s="193" t="s">
        <v>5</v>
      </c>
      <c r="F154" s="194" t="s">
        <v>256</v>
      </c>
      <c r="H154" s="195">
        <v>49</v>
      </c>
      <c r="I154" s="196"/>
      <c r="L154" s="191"/>
      <c r="M154" s="197"/>
      <c r="N154" s="198"/>
      <c r="O154" s="198"/>
      <c r="P154" s="198"/>
      <c r="Q154" s="198"/>
      <c r="R154" s="198"/>
      <c r="S154" s="198"/>
      <c r="T154" s="199"/>
      <c r="AT154" s="193" t="s">
        <v>153</v>
      </c>
      <c r="AU154" s="193" t="s">
        <v>81</v>
      </c>
      <c r="AV154" s="11" t="s">
        <v>81</v>
      </c>
      <c r="AW154" s="11" t="s">
        <v>34</v>
      </c>
      <c r="AX154" s="11" t="s">
        <v>71</v>
      </c>
      <c r="AY154" s="193" t="s">
        <v>134</v>
      </c>
    </row>
    <row r="155" spans="2:65" s="12" customFormat="1">
      <c r="B155" s="200"/>
      <c r="D155" s="192" t="s">
        <v>153</v>
      </c>
      <c r="E155" s="201" t="s">
        <v>5</v>
      </c>
      <c r="F155" s="202" t="s">
        <v>221</v>
      </c>
      <c r="H155" s="203">
        <v>97.9</v>
      </c>
      <c r="I155" s="204"/>
      <c r="L155" s="200"/>
      <c r="M155" s="205"/>
      <c r="N155" s="206"/>
      <c r="O155" s="206"/>
      <c r="P155" s="206"/>
      <c r="Q155" s="206"/>
      <c r="R155" s="206"/>
      <c r="S155" s="206"/>
      <c r="T155" s="207"/>
      <c r="AT155" s="201" t="s">
        <v>153</v>
      </c>
      <c r="AU155" s="201" t="s">
        <v>81</v>
      </c>
      <c r="AV155" s="12" t="s">
        <v>142</v>
      </c>
      <c r="AW155" s="12" t="s">
        <v>34</v>
      </c>
      <c r="AX155" s="12" t="s">
        <v>79</v>
      </c>
      <c r="AY155" s="201" t="s">
        <v>134</v>
      </c>
    </row>
    <row r="156" spans="2:65" s="1" customFormat="1" ht="25.5" customHeight="1">
      <c r="B156" s="168"/>
      <c r="C156" s="169" t="s">
        <v>257</v>
      </c>
      <c r="D156" s="169" t="s">
        <v>137</v>
      </c>
      <c r="E156" s="170" t="s">
        <v>258</v>
      </c>
      <c r="F156" s="171" t="s">
        <v>259</v>
      </c>
      <c r="G156" s="172" t="s">
        <v>151</v>
      </c>
      <c r="H156" s="173">
        <v>49</v>
      </c>
      <c r="I156" s="174"/>
      <c r="J156" s="175">
        <f>ROUND(I156*H156,2)</f>
        <v>0</v>
      </c>
      <c r="K156" s="171" t="s">
        <v>141</v>
      </c>
      <c r="L156" s="40"/>
      <c r="M156" s="176" t="s">
        <v>5</v>
      </c>
      <c r="N156" s="177" t="s">
        <v>42</v>
      </c>
      <c r="O156" s="41"/>
      <c r="P156" s="178">
        <f>O156*H156</f>
        <v>0</v>
      </c>
      <c r="Q156" s="178">
        <v>0</v>
      </c>
      <c r="R156" s="178">
        <f>Q156*H156</f>
        <v>0</v>
      </c>
      <c r="S156" s="178">
        <v>5.7000000000000002E-2</v>
      </c>
      <c r="T156" s="179">
        <f>S156*H156</f>
        <v>2.7930000000000001</v>
      </c>
      <c r="AR156" s="23" t="s">
        <v>142</v>
      </c>
      <c r="AT156" s="23" t="s">
        <v>137</v>
      </c>
      <c r="AU156" s="23" t="s">
        <v>81</v>
      </c>
      <c r="AY156" s="23" t="s">
        <v>134</v>
      </c>
      <c r="BE156" s="180">
        <f>IF(N156="základní",J156,0)</f>
        <v>0</v>
      </c>
      <c r="BF156" s="180">
        <f>IF(N156="snížená",J156,0)</f>
        <v>0</v>
      </c>
      <c r="BG156" s="180">
        <f>IF(N156="zákl. přenesená",J156,0)</f>
        <v>0</v>
      </c>
      <c r="BH156" s="180">
        <f>IF(N156="sníž. přenesená",J156,0)</f>
        <v>0</v>
      </c>
      <c r="BI156" s="180">
        <f>IF(N156="nulová",J156,0)</f>
        <v>0</v>
      </c>
      <c r="BJ156" s="23" t="s">
        <v>79</v>
      </c>
      <c r="BK156" s="180">
        <f>ROUND(I156*H156,2)</f>
        <v>0</v>
      </c>
      <c r="BL156" s="23" t="s">
        <v>142</v>
      </c>
      <c r="BM156" s="23" t="s">
        <v>260</v>
      </c>
    </row>
    <row r="157" spans="2:65" s="1" customFormat="1" ht="16.5" customHeight="1">
      <c r="B157" s="168"/>
      <c r="C157" s="169" t="s">
        <v>261</v>
      </c>
      <c r="D157" s="169" t="s">
        <v>137</v>
      </c>
      <c r="E157" s="170" t="s">
        <v>262</v>
      </c>
      <c r="F157" s="171" t="s">
        <v>263</v>
      </c>
      <c r="G157" s="172" t="s">
        <v>151</v>
      </c>
      <c r="H157" s="173">
        <v>1.6</v>
      </c>
      <c r="I157" s="174"/>
      <c r="J157" s="175">
        <f>ROUND(I157*H157,2)</f>
        <v>0</v>
      </c>
      <c r="K157" s="171" t="s">
        <v>141</v>
      </c>
      <c r="L157" s="40"/>
      <c r="M157" s="176" t="s">
        <v>5</v>
      </c>
      <c r="N157" s="177" t="s">
        <v>42</v>
      </c>
      <c r="O157" s="41"/>
      <c r="P157" s="178">
        <f>O157*H157</f>
        <v>0</v>
      </c>
      <c r="Q157" s="178">
        <v>0</v>
      </c>
      <c r="R157" s="178">
        <f>Q157*H157</f>
        <v>0</v>
      </c>
      <c r="S157" s="178">
        <v>7.5999999999999998E-2</v>
      </c>
      <c r="T157" s="179">
        <f>S157*H157</f>
        <v>0.1216</v>
      </c>
      <c r="AR157" s="23" t="s">
        <v>142</v>
      </c>
      <c r="AT157" s="23" t="s">
        <v>137</v>
      </c>
      <c r="AU157" s="23" t="s">
        <v>81</v>
      </c>
      <c r="AY157" s="23" t="s">
        <v>134</v>
      </c>
      <c r="BE157" s="180">
        <f>IF(N157="základní",J157,0)</f>
        <v>0</v>
      </c>
      <c r="BF157" s="180">
        <f>IF(N157="snížená",J157,0)</f>
        <v>0</v>
      </c>
      <c r="BG157" s="180">
        <f>IF(N157="zákl. přenesená",J157,0)</f>
        <v>0</v>
      </c>
      <c r="BH157" s="180">
        <f>IF(N157="sníž. přenesená",J157,0)</f>
        <v>0</v>
      </c>
      <c r="BI157" s="180">
        <f>IF(N157="nulová",J157,0)</f>
        <v>0</v>
      </c>
      <c r="BJ157" s="23" t="s">
        <v>79</v>
      </c>
      <c r="BK157" s="180">
        <f>ROUND(I157*H157,2)</f>
        <v>0</v>
      </c>
      <c r="BL157" s="23" t="s">
        <v>142</v>
      </c>
      <c r="BM157" s="23" t="s">
        <v>264</v>
      </c>
    </row>
    <row r="158" spans="2:65" s="11" customFormat="1">
      <c r="B158" s="191"/>
      <c r="D158" s="192" t="s">
        <v>153</v>
      </c>
      <c r="E158" s="193" t="s">
        <v>5</v>
      </c>
      <c r="F158" s="194" t="s">
        <v>265</v>
      </c>
      <c r="H158" s="195">
        <v>1.6</v>
      </c>
      <c r="I158" s="196"/>
      <c r="L158" s="191"/>
      <c r="M158" s="197"/>
      <c r="N158" s="198"/>
      <c r="O158" s="198"/>
      <c r="P158" s="198"/>
      <c r="Q158" s="198"/>
      <c r="R158" s="198"/>
      <c r="S158" s="198"/>
      <c r="T158" s="199"/>
      <c r="AT158" s="193" t="s">
        <v>153</v>
      </c>
      <c r="AU158" s="193" t="s">
        <v>81</v>
      </c>
      <c r="AV158" s="11" t="s">
        <v>81</v>
      </c>
      <c r="AW158" s="11" t="s">
        <v>34</v>
      </c>
      <c r="AX158" s="11" t="s">
        <v>79</v>
      </c>
      <c r="AY158" s="193" t="s">
        <v>134</v>
      </c>
    </row>
    <row r="159" spans="2:65" s="1" customFormat="1" ht="25.5" customHeight="1">
      <c r="B159" s="168"/>
      <c r="C159" s="169" t="s">
        <v>266</v>
      </c>
      <c r="D159" s="169" t="s">
        <v>137</v>
      </c>
      <c r="E159" s="170" t="s">
        <v>267</v>
      </c>
      <c r="F159" s="171" t="s">
        <v>268</v>
      </c>
      <c r="G159" s="172" t="s">
        <v>151</v>
      </c>
      <c r="H159" s="173">
        <v>2.1</v>
      </c>
      <c r="I159" s="174"/>
      <c r="J159" s="175">
        <f>ROUND(I159*H159,2)</f>
        <v>0</v>
      </c>
      <c r="K159" s="171" t="s">
        <v>141</v>
      </c>
      <c r="L159" s="40"/>
      <c r="M159" s="176" t="s">
        <v>5</v>
      </c>
      <c r="N159" s="177" t="s">
        <v>42</v>
      </c>
      <c r="O159" s="41"/>
      <c r="P159" s="178">
        <f>O159*H159</f>
        <v>0</v>
      </c>
      <c r="Q159" s="178">
        <v>0</v>
      </c>
      <c r="R159" s="178">
        <f>Q159*H159</f>
        <v>0</v>
      </c>
      <c r="S159" s="178">
        <v>0.18</v>
      </c>
      <c r="T159" s="179">
        <f>S159*H159</f>
        <v>0.378</v>
      </c>
      <c r="AR159" s="23" t="s">
        <v>142</v>
      </c>
      <c r="AT159" s="23" t="s">
        <v>137</v>
      </c>
      <c r="AU159" s="23" t="s">
        <v>81</v>
      </c>
      <c r="AY159" s="23" t="s">
        <v>134</v>
      </c>
      <c r="BE159" s="180">
        <f>IF(N159="základní",J159,0)</f>
        <v>0</v>
      </c>
      <c r="BF159" s="180">
        <f>IF(N159="snížená",J159,0)</f>
        <v>0</v>
      </c>
      <c r="BG159" s="180">
        <f>IF(N159="zákl. přenesená",J159,0)</f>
        <v>0</v>
      </c>
      <c r="BH159" s="180">
        <f>IF(N159="sníž. přenesená",J159,0)</f>
        <v>0</v>
      </c>
      <c r="BI159" s="180">
        <f>IF(N159="nulová",J159,0)</f>
        <v>0</v>
      </c>
      <c r="BJ159" s="23" t="s">
        <v>79</v>
      </c>
      <c r="BK159" s="180">
        <f>ROUND(I159*H159,2)</f>
        <v>0</v>
      </c>
      <c r="BL159" s="23" t="s">
        <v>142</v>
      </c>
      <c r="BM159" s="23" t="s">
        <v>269</v>
      </c>
    </row>
    <row r="160" spans="2:65" s="11" customFormat="1">
      <c r="B160" s="191"/>
      <c r="D160" s="192" t="s">
        <v>153</v>
      </c>
      <c r="E160" s="193" t="s">
        <v>5</v>
      </c>
      <c r="F160" s="194" t="s">
        <v>154</v>
      </c>
      <c r="H160" s="195">
        <v>2.1</v>
      </c>
      <c r="I160" s="196"/>
      <c r="L160" s="191"/>
      <c r="M160" s="197"/>
      <c r="N160" s="198"/>
      <c r="O160" s="198"/>
      <c r="P160" s="198"/>
      <c r="Q160" s="198"/>
      <c r="R160" s="198"/>
      <c r="S160" s="198"/>
      <c r="T160" s="199"/>
      <c r="AT160" s="193" t="s">
        <v>153</v>
      </c>
      <c r="AU160" s="193" t="s">
        <v>81</v>
      </c>
      <c r="AV160" s="11" t="s">
        <v>81</v>
      </c>
      <c r="AW160" s="11" t="s">
        <v>34</v>
      </c>
      <c r="AX160" s="11" t="s">
        <v>79</v>
      </c>
      <c r="AY160" s="193" t="s">
        <v>134</v>
      </c>
    </row>
    <row r="161" spans="2:65" s="1" customFormat="1" ht="16.5" customHeight="1">
      <c r="B161" s="168"/>
      <c r="C161" s="169" t="s">
        <v>270</v>
      </c>
      <c r="D161" s="169" t="s">
        <v>137</v>
      </c>
      <c r="E161" s="170" t="s">
        <v>271</v>
      </c>
      <c r="F161" s="171" t="s">
        <v>272</v>
      </c>
      <c r="G161" s="172" t="s">
        <v>206</v>
      </c>
      <c r="H161" s="173">
        <v>5.2</v>
      </c>
      <c r="I161" s="174"/>
      <c r="J161" s="175">
        <f>ROUND(I161*H161,2)</f>
        <v>0</v>
      </c>
      <c r="K161" s="171" t="s">
        <v>141</v>
      </c>
      <c r="L161" s="40"/>
      <c r="M161" s="176" t="s">
        <v>5</v>
      </c>
      <c r="N161" s="177" t="s">
        <v>42</v>
      </c>
      <c r="O161" s="41"/>
      <c r="P161" s="178">
        <f>O161*H161</f>
        <v>0</v>
      </c>
      <c r="Q161" s="178">
        <v>3.0000000000000001E-5</v>
      </c>
      <c r="R161" s="178">
        <f>Q161*H161</f>
        <v>1.56E-4</v>
      </c>
      <c r="S161" s="178">
        <v>0</v>
      </c>
      <c r="T161" s="179">
        <f>S161*H161</f>
        <v>0</v>
      </c>
      <c r="AR161" s="23" t="s">
        <v>142</v>
      </c>
      <c r="AT161" s="23" t="s">
        <v>137</v>
      </c>
      <c r="AU161" s="23" t="s">
        <v>81</v>
      </c>
      <c r="AY161" s="23" t="s">
        <v>134</v>
      </c>
      <c r="BE161" s="180">
        <f>IF(N161="základní",J161,0)</f>
        <v>0</v>
      </c>
      <c r="BF161" s="180">
        <f>IF(N161="snížená",J161,0)</f>
        <v>0</v>
      </c>
      <c r="BG161" s="180">
        <f>IF(N161="zákl. přenesená",J161,0)</f>
        <v>0</v>
      </c>
      <c r="BH161" s="180">
        <f>IF(N161="sníž. přenesená",J161,0)</f>
        <v>0</v>
      </c>
      <c r="BI161" s="180">
        <f>IF(N161="nulová",J161,0)</f>
        <v>0</v>
      </c>
      <c r="BJ161" s="23" t="s">
        <v>79</v>
      </c>
      <c r="BK161" s="180">
        <f>ROUND(I161*H161,2)</f>
        <v>0</v>
      </c>
      <c r="BL161" s="23" t="s">
        <v>142</v>
      </c>
      <c r="BM161" s="23" t="s">
        <v>273</v>
      </c>
    </row>
    <row r="162" spans="2:65" s="11" customFormat="1">
      <c r="B162" s="191"/>
      <c r="D162" s="192" t="s">
        <v>153</v>
      </c>
      <c r="E162" s="193" t="s">
        <v>5</v>
      </c>
      <c r="F162" s="194" t="s">
        <v>274</v>
      </c>
      <c r="H162" s="195">
        <v>5.2</v>
      </c>
      <c r="I162" s="196"/>
      <c r="L162" s="191"/>
      <c r="M162" s="197"/>
      <c r="N162" s="198"/>
      <c r="O162" s="198"/>
      <c r="P162" s="198"/>
      <c r="Q162" s="198"/>
      <c r="R162" s="198"/>
      <c r="S162" s="198"/>
      <c r="T162" s="199"/>
      <c r="AT162" s="193" t="s">
        <v>153</v>
      </c>
      <c r="AU162" s="193" t="s">
        <v>81</v>
      </c>
      <c r="AV162" s="11" t="s">
        <v>81</v>
      </c>
      <c r="AW162" s="11" t="s">
        <v>34</v>
      </c>
      <c r="AX162" s="11" t="s">
        <v>79</v>
      </c>
      <c r="AY162" s="193" t="s">
        <v>134</v>
      </c>
    </row>
    <row r="163" spans="2:65" s="1" customFormat="1" ht="25.5" customHeight="1">
      <c r="B163" s="168"/>
      <c r="C163" s="169" t="s">
        <v>275</v>
      </c>
      <c r="D163" s="169" t="s">
        <v>137</v>
      </c>
      <c r="E163" s="170" t="s">
        <v>276</v>
      </c>
      <c r="F163" s="171" t="s">
        <v>277</v>
      </c>
      <c r="G163" s="172" t="s">
        <v>151</v>
      </c>
      <c r="H163" s="173">
        <v>53.3</v>
      </c>
      <c r="I163" s="174"/>
      <c r="J163" s="175">
        <f>ROUND(I163*H163,2)</f>
        <v>0</v>
      </c>
      <c r="K163" s="171" t="s">
        <v>141</v>
      </c>
      <c r="L163" s="40"/>
      <c r="M163" s="176" t="s">
        <v>5</v>
      </c>
      <c r="N163" s="177" t="s">
        <v>42</v>
      </c>
      <c r="O163" s="41"/>
      <c r="P163" s="178">
        <f>O163*H163</f>
        <v>0</v>
      </c>
      <c r="Q163" s="178">
        <v>0</v>
      </c>
      <c r="R163" s="178">
        <f>Q163*H163</f>
        <v>0</v>
      </c>
      <c r="S163" s="178">
        <v>4.0000000000000001E-3</v>
      </c>
      <c r="T163" s="179">
        <f>S163*H163</f>
        <v>0.2132</v>
      </c>
      <c r="AR163" s="23" t="s">
        <v>142</v>
      </c>
      <c r="AT163" s="23" t="s">
        <v>137</v>
      </c>
      <c r="AU163" s="23" t="s">
        <v>81</v>
      </c>
      <c r="AY163" s="23" t="s">
        <v>134</v>
      </c>
      <c r="BE163" s="180">
        <f>IF(N163="základní",J163,0)</f>
        <v>0</v>
      </c>
      <c r="BF163" s="180">
        <f>IF(N163="snížená",J163,0)</f>
        <v>0</v>
      </c>
      <c r="BG163" s="180">
        <f>IF(N163="zákl. přenesená",J163,0)</f>
        <v>0</v>
      </c>
      <c r="BH163" s="180">
        <f>IF(N163="sníž. přenesená",J163,0)</f>
        <v>0</v>
      </c>
      <c r="BI163" s="180">
        <f>IF(N163="nulová",J163,0)</f>
        <v>0</v>
      </c>
      <c r="BJ163" s="23" t="s">
        <v>79</v>
      </c>
      <c r="BK163" s="180">
        <f>ROUND(I163*H163,2)</f>
        <v>0</v>
      </c>
      <c r="BL163" s="23" t="s">
        <v>142</v>
      </c>
      <c r="BM163" s="23" t="s">
        <v>278</v>
      </c>
    </row>
    <row r="164" spans="2:65" s="11" customFormat="1">
      <c r="B164" s="191"/>
      <c r="D164" s="192" t="s">
        <v>153</v>
      </c>
      <c r="E164" s="193" t="s">
        <v>5</v>
      </c>
      <c r="F164" s="194" t="s">
        <v>212</v>
      </c>
      <c r="H164" s="195">
        <v>53.3</v>
      </c>
      <c r="I164" s="196"/>
      <c r="L164" s="191"/>
      <c r="M164" s="197"/>
      <c r="N164" s="198"/>
      <c r="O164" s="198"/>
      <c r="P164" s="198"/>
      <c r="Q164" s="198"/>
      <c r="R164" s="198"/>
      <c r="S164" s="198"/>
      <c r="T164" s="199"/>
      <c r="AT164" s="193" t="s">
        <v>153</v>
      </c>
      <c r="AU164" s="193" t="s">
        <v>81</v>
      </c>
      <c r="AV164" s="11" t="s">
        <v>81</v>
      </c>
      <c r="AW164" s="11" t="s">
        <v>34</v>
      </c>
      <c r="AX164" s="11" t="s">
        <v>79</v>
      </c>
      <c r="AY164" s="193" t="s">
        <v>134</v>
      </c>
    </row>
    <row r="165" spans="2:65" s="1" customFormat="1" ht="25.5" customHeight="1">
      <c r="B165" s="168"/>
      <c r="C165" s="169" t="s">
        <v>279</v>
      </c>
      <c r="D165" s="169" t="s">
        <v>137</v>
      </c>
      <c r="E165" s="170" t="s">
        <v>280</v>
      </c>
      <c r="F165" s="171" t="s">
        <v>281</v>
      </c>
      <c r="G165" s="172" t="s">
        <v>151</v>
      </c>
      <c r="H165" s="173">
        <v>100.68</v>
      </c>
      <c r="I165" s="174"/>
      <c r="J165" s="175">
        <f>ROUND(I165*H165,2)</f>
        <v>0</v>
      </c>
      <c r="K165" s="171" t="s">
        <v>141</v>
      </c>
      <c r="L165" s="40"/>
      <c r="M165" s="176" t="s">
        <v>5</v>
      </c>
      <c r="N165" s="177" t="s">
        <v>42</v>
      </c>
      <c r="O165" s="41"/>
      <c r="P165" s="178">
        <f>O165*H165</f>
        <v>0</v>
      </c>
      <c r="Q165" s="178">
        <v>0</v>
      </c>
      <c r="R165" s="178">
        <f>Q165*H165</f>
        <v>0</v>
      </c>
      <c r="S165" s="178">
        <v>0.01</v>
      </c>
      <c r="T165" s="179">
        <f>S165*H165</f>
        <v>1.0068000000000001</v>
      </c>
      <c r="AR165" s="23" t="s">
        <v>142</v>
      </c>
      <c r="AT165" s="23" t="s">
        <v>137</v>
      </c>
      <c r="AU165" s="23" t="s">
        <v>81</v>
      </c>
      <c r="AY165" s="23" t="s">
        <v>134</v>
      </c>
      <c r="BE165" s="180">
        <f>IF(N165="základní",J165,0)</f>
        <v>0</v>
      </c>
      <c r="BF165" s="180">
        <f>IF(N165="snížená",J165,0)</f>
        <v>0</v>
      </c>
      <c r="BG165" s="180">
        <f>IF(N165="zákl. přenesená",J165,0)</f>
        <v>0</v>
      </c>
      <c r="BH165" s="180">
        <f>IF(N165="sníž. přenesená",J165,0)</f>
        <v>0</v>
      </c>
      <c r="BI165" s="180">
        <f>IF(N165="nulová",J165,0)</f>
        <v>0</v>
      </c>
      <c r="BJ165" s="23" t="s">
        <v>79</v>
      </c>
      <c r="BK165" s="180">
        <f>ROUND(I165*H165,2)</f>
        <v>0</v>
      </c>
      <c r="BL165" s="23" t="s">
        <v>142</v>
      </c>
      <c r="BM165" s="23" t="s">
        <v>282</v>
      </c>
    </row>
    <row r="166" spans="2:65" s="11" customFormat="1">
      <c r="B166" s="191"/>
      <c r="D166" s="192" t="s">
        <v>153</v>
      </c>
      <c r="E166" s="193" t="s">
        <v>5</v>
      </c>
      <c r="F166" s="194" t="s">
        <v>217</v>
      </c>
      <c r="H166" s="195">
        <v>73.92</v>
      </c>
      <c r="I166" s="196"/>
      <c r="L166" s="191"/>
      <c r="M166" s="197"/>
      <c r="N166" s="198"/>
      <c r="O166" s="198"/>
      <c r="P166" s="198"/>
      <c r="Q166" s="198"/>
      <c r="R166" s="198"/>
      <c r="S166" s="198"/>
      <c r="T166" s="199"/>
      <c r="AT166" s="193" t="s">
        <v>153</v>
      </c>
      <c r="AU166" s="193" t="s">
        <v>81</v>
      </c>
      <c r="AV166" s="11" t="s">
        <v>81</v>
      </c>
      <c r="AW166" s="11" t="s">
        <v>34</v>
      </c>
      <c r="AX166" s="11" t="s">
        <v>71</v>
      </c>
      <c r="AY166" s="193" t="s">
        <v>134</v>
      </c>
    </row>
    <row r="167" spans="2:65" s="11" customFormat="1">
      <c r="B167" s="191"/>
      <c r="D167" s="192" t="s">
        <v>153</v>
      </c>
      <c r="E167" s="193" t="s">
        <v>5</v>
      </c>
      <c r="F167" s="194" t="s">
        <v>218</v>
      </c>
      <c r="H167" s="195">
        <v>26.28</v>
      </c>
      <c r="I167" s="196"/>
      <c r="L167" s="191"/>
      <c r="M167" s="197"/>
      <c r="N167" s="198"/>
      <c r="O167" s="198"/>
      <c r="P167" s="198"/>
      <c r="Q167" s="198"/>
      <c r="R167" s="198"/>
      <c r="S167" s="198"/>
      <c r="T167" s="199"/>
      <c r="AT167" s="193" t="s">
        <v>153</v>
      </c>
      <c r="AU167" s="193" t="s">
        <v>81</v>
      </c>
      <c r="AV167" s="11" t="s">
        <v>81</v>
      </c>
      <c r="AW167" s="11" t="s">
        <v>34</v>
      </c>
      <c r="AX167" s="11" t="s">
        <v>71</v>
      </c>
      <c r="AY167" s="193" t="s">
        <v>134</v>
      </c>
    </row>
    <row r="168" spans="2:65" s="11" customFormat="1">
      <c r="B168" s="191"/>
      <c r="D168" s="192" t="s">
        <v>153</v>
      </c>
      <c r="E168" s="193" t="s">
        <v>5</v>
      </c>
      <c r="F168" s="194" t="s">
        <v>219</v>
      </c>
      <c r="H168" s="195">
        <v>7.68</v>
      </c>
      <c r="I168" s="196"/>
      <c r="L168" s="191"/>
      <c r="M168" s="197"/>
      <c r="N168" s="198"/>
      <c r="O168" s="198"/>
      <c r="P168" s="198"/>
      <c r="Q168" s="198"/>
      <c r="R168" s="198"/>
      <c r="S168" s="198"/>
      <c r="T168" s="199"/>
      <c r="AT168" s="193" t="s">
        <v>153</v>
      </c>
      <c r="AU168" s="193" t="s">
        <v>81</v>
      </c>
      <c r="AV168" s="11" t="s">
        <v>81</v>
      </c>
      <c r="AW168" s="11" t="s">
        <v>34</v>
      </c>
      <c r="AX168" s="11" t="s">
        <v>71</v>
      </c>
      <c r="AY168" s="193" t="s">
        <v>134</v>
      </c>
    </row>
    <row r="169" spans="2:65" s="11" customFormat="1">
      <c r="B169" s="191"/>
      <c r="D169" s="192" t="s">
        <v>153</v>
      </c>
      <c r="E169" s="193" t="s">
        <v>5</v>
      </c>
      <c r="F169" s="194" t="s">
        <v>220</v>
      </c>
      <c r="H169" s="195">
        <v>-7.2</v>
      </c>
      <c r="I169" s="196"/>
      <c r="L169" s="191"/>
      <c r="M169" s="197"/>
      <c r="N169" s="198"/>
      <c r="O169" s="198"/>
      <c r="P169" s="198"/>
      <c r="Q169" s="198"/>
      <c r="R169" s="198"/>
      <c r="S169" s="198"/>
      <c r="T169" s="199"/>
      <c r="AT169" s="193" t="s">
        <v>153</v>
      </c>
      <c r="AU169" s="193" t="s">
        <v>81</v>
      </c>
      <c r="AV169" s="11" t="s">
        <v>81</v>
      </c>
      <c r="AW169" s="11" t="s">
        <v>34</v>
      </c>
      <c r="AX169" s="11" t="s">
        <v>71</v>
      </c>
      <c r="AY169" s="193" t="s">
        <v>134</v>
      </c>
    </row>
    <row r="170" spans="2:65" s="12" customFormat="1">
      <c r="B170" s="200"/>
      <c r="D170" s="192" t="s">
        <v>153</v>
      </c>
      <c r="E170" s="201" t="s">
        <v>5</v>
      </c>
      <c r="F170" s="202" t="s">
        <v>221</v>
      </c>
      <c r="H170" s="203">
        <v>100.68</v>
      </c>
      <c r="I170" s="204"/>
      <c r="L170" s="200"/>
      <c r="M170" s="205"/>
      <c r="N170" s="206"/>
      <c r="O170" s="206"/>
      <c r="P170" s="206"/>
      <c r="Q170" s="206"/>
      <c r="R170" s="206"/>
      <c r="S170" s="206"/>
      <c r="T170" s="207"/>
      <c r="AT170" s="201" t="s">
        <v>153</v>
      </c>
      <c r="AU170" s="201" t="s">
        <v>81</v>
      </c>
      <c r="AV170" s="12" t="s">
        <v>142</v>
      </c>
      <c r="AW170" s="12" t="s">
        <v>34</v>
      </c>
      <c r="AX170" s="12" t="s">
        <v>79</v>
      </c>
      <c r="AY170" s="201" t="s">
        <v>134</v>
      </c>
    </row>
    <row r="171" spans="2:65" s="1" customFormat="1" ht="16.5" customHeight="1">
      <c r="B171" s="168"/>
      <c r="C171" s="169" t="s">
        <v>283</v>
      </c>
      <c r="D171" s="169" t="s">
        <v>137</v>
      </c>
      <c r="E171" s="170" t="s">
        <v>284</v>
      </c>
      <c r="F171" s="171" t="s">
        <v>285</v>
      </c>
      <c r="G171" s="172" t="s">
        <v>151</v>
      </c>
      <c r="H171" s="173">
        <v>59.975000000000001</v>
      </c>
      <c r="I171" s="174"/>
      <c r="J171" s="175">
        <f>ROUND(I171*H171,2)</f>
        <v>0</v>
      </c>
      <c r="K171" s="171" t="s">
        <v>141</v>
      </c>
      <c r="L171" s="40"/>
      <c r="M171" s="176" t="s">
        <v>5</v>
      </c>
      <c r="N171" s="177" t="s">
        <v>42</v>
      </c>
      <c r="O171" s="41"/>
      <c r="P171" s="178">
        <f>O171*H171</f>
        <v>0</v>
      </c>
      <c r="Q171" s="178">
        <v>0</v>
      </c>
      <c r="R171" s="178">
        <f>Q171*H171</f>
        <v>0</v>
      </c>
      <c r="S171" s="178">
        <v>6.8000000000000005E-2</v>
      </c>
      <c r="T171" s="179">
        <f>S171*H171</f>
        <v>4.0783000000000005</v>
      </c>
      <c r="AR171" s="23" t="s">
        <v>142</v>
      </c>
      <c r="AT171" s="23" t="s">
        <v>137</v>
      </c>
      <c r="AU171" s="23" t="s">
        <v>81</v>
      </c>
      <c r="AY171" s="23" t="s">
        <v>134</v>
      </c>
      <c r="BE171" s="180">
        <f>IF(N171="základní",J171,0)</f>
        <v>0</v>
      </c>
      <c r="BF171" s="180">
        <f>IF(N171="snížená",J171,0)</f>
        <v>0</v>
      </c>
      <c r="BG171" s="180">
        <f>IF(N171="zákl. přenesená",J171,0)</f>
        <v>0</v>
      </c>
      <c r="BH171" s="180">
        <f>IF(N171="sníž. přenesená",J171,0)</f>
        <v>0</v>
      </c>
      <c r="BI171" s="180">
        <f>IF(N171="nulová",J171,0)</f>
        <v>0</v>
      </c>
      <c r="BJ171" s="23" t="s">
        <v>79</v>
      </c>
      <c r="BK171" s="180">
        <f>ROUND(I171*H171,2)</f>
        <v>0</v>
      </c>
      <c r="BL171" s="23" t="s">
        <v>142</v>
      </c>
      <c r="BM171" s="23" t="s">
        <v>286</v>
      </c>
    </row>
    <row r="172" spans="2:65" s="11" customFormat="1">
      <c r="B172" s="191"/>
      <c r="D172" s="192" t="s">
        <v>153</v>
      </c>
      <c r="E172" s="193" t="s">
        <v>5</v>
      </c>
      <c r="F172" s="194" t="s">
        <v>287</v>
      </c>
      <c r="H172" s="195">
        <v>49.1</v>
      </c>
      <c r="I172" s="196"/>
      <c r="L172" s="191"/>
      <c r="M172" s="197"/>
      <c r="N172" s="198"/>
      <c r="O172" s="198"/>
      <c r="P172" s="198"/>
      <c r="Q172" s="198"/>
      <c r="R172" s="198"/>
      <c r="S172" s="198"/>
      <c r="T172" s="199"/>
      <c r="AT172" s="193" t="s">
        <v>153</v>
      </c>
      <c r="AU172" s="193" t="s">
        <v>81</v>
      </c>
      <c r="AV172" s="11" t="s">
        <v>81</v>
      </c>
      <c r="AW172" s="11" t="s">
        <v>34</v>
      </c>
      <c r="AX172" s="11" t="s">
        <v>71</v>
      </c>
      <c r="AY172" s="193" t="s">
        <v>134</v>
      </c>
    </row>
    <row r="173" spans="2:65" s="11" customFormat="1">
      <c r="B173" s="191"/>
      <c r="D173" s="192" t="s">
        <v>153</v>
      </c>
      <c r="E173" s="193" t="s">
        <v>5</v>
      </c>
      <c r="F173" s="194" t="s">
        <v>288</v>
      </c>
      <c r="H173" s="195">
        <v>10.875</v>
      </c>
      <c r="I173" s="196"/>
      <c r="L173" s="191"/>
      <c r="M173" s="197"/>
      <c r="N173" s="198"/>
      <c r="O173" s="198"/>
      <c r="P173" s="198"/>
      <c r="Q173" s="198"/>
      <c r="R173" s="198"/>
      <c r="S173" s="198"/>
      <c r="T173" s="199"/>
      <c r="AT173" s="193" t="s">
        <v>153</v>
      </c>
      <c r="AU173" s="193" t="s">
        <v>81</v>
      </c>
      <c r="AV173" s="11" t="s">
        <v>81</v>
      </c>
      <c r="AW173" s="11" t="s">
        <v>34</v>
      </c>
      <c r="AX173" s="11" t="s">
        <v>71</v>
      </c>
      <c r="AY173" s="193" t="s">
        <v>134</v>
      </c>
    </row>
    <row r="174" spans="2:65" s="12" customFormat="1">
      <c r="B174" s="200"/>
      <c r="D174" s="192" t="s">
        <v>153</v>
      </c>
      <c r="E174" s="201" t="s">
        <v>5</v>
      </c>
      <c r="F174" s="202" t="s">
        <v>221</v>
      </c>
      <c r="H174" s="203">
        <v>59.975000000000001</v>
      </c>
      <c r="I174" s="204"/>
      <c r="L174" s="200"/>
      <c r="M174" s="205"/>
      <c r="N174" s="206"/>
      <c r="O174" s="206"/>
      <c r="P174" s="206"/>
      <c r="Q174" s="206"/>
      <c r="R174" s="206"/>
      <c r="S174" s="206"/>
      <c r="T174" s="207"/>
      <c r="AT174" s="201" t="s">
        <v>153</v>
      </c>
      <c r="AU174" s="201" t="s">
        <v>81</v>
      </c>
      <c r="AV174" s="12" t="s">
        <v>142</v>
      </c>
      <c r="AW174" s="12" t="s">
        <v>34</v>
      </c>
      <c r="AX174" s="12" t="s">
        <v>79</v>
      </c>
      <c r="AY174" s="201" t="s">
        <v>134</v>
      </c>
    </row>
    <row r="175" spans="2:65" s="1" customFormat="1" ht="16.5" customHeight="1">
      <c r="B175" s="168"/>
      <c r="C175" s="169" t="s">
        <v>289</v>
      </c>
      <c r="D175" s="169" t="s">
        <v>137</v>
      </c>
      <c r="E175" s="170" t="s">
        <v>290</v>
      </c>
      <c r="F175" s="171" t="s">
        <v>291</v>
      </c>
      <c r="G175" s="172" t="s">
        <v>151</v>
      </c>
      <c r="H175" s="173">
        <v>49</v>
      </c>
      <c r="I175" s="174"/>
      <c r="J175" s="175">
        <f>ROUND(I175*H175,2)</f>
        <v>0</v>
      </c>
      <c r="K175" s="171" t="s">
        <v>141</v>
      </c>
      <c r="L175" s="40"/>
      <c r="M175" s="176" t="s">
        <v>5</v>
      </c>
      <c r="N175" s="177" t="s">
        <v>42</v>
      </c>
      <c r="O175" s="41"/>
      <c r="P175" s="178">
        <f>O175*H175</f>
        <v>0</v>
      </c>
      <c r="Q175" s="178">
        <v>6.5000000000000002E-2</v>
      </c>
      <c r="R175" s="178">
        <f>Q175*H175</f>
        <v>3.1850000000000001</v>
      </c>
      <c r="S175" s="178">
        <v>0.13</v>
      </c>
      <c r="T175" s="179">
        <f>S175*H175</f>
        <v>6.37</v>
      </c>
      <c r="AR175" s="23" t="s">
        <v>142</v>
      </c>
      <c r="AT175" s="23" t="s">
        <v>137</v>
      </c>
      <c r="AU175" s="23" t="s">
        <v>81</v>
      </c>
      <c r="AY175" s="23" t="s">
        <v>134</v>
      </c>
      <c r="BE175" s="180">
        <f>IF(N175="základní",J175,0)</f>
        <v>0</v>
      </c>
      <c r="BF175" s="180">
        <f>IF(N175="snížená",J175,0)</f>
        <v>0</v>
      </c>
      <c r="BG175" s="180">
        <f>IF(N175="zákl. přenesená",J175,0)</f>
        <v>0</v>
      </c>
      <c r="BH175" s="180">
        <f>IF(N175="sníž. přenesená",J175,0)</f>
        <v>0</v>
      </c>
      <c r="BI175" s="180">
        <f>IF(N175="nulová",J175,0)</f>
        <v>0</v>
      </c>
      <c r="BJ175" s="23" t="s">
        <v>79</v>
      </c>
      <c r="BK175" s="180">
        <f>ROUND(I175*H175,2)</f>
        <v>0</v>
      </c>
      <c r="BL175" s="23" t="s">
        <v>142</v>
      </c>
      <c r="BM175" s="23" t="s">
        <v>292</v>
      </c>
    </row>
    <row r="176" spans="2:65" s="10" customFormat="1" ht="29.9" customHeight="1">
      <c r="B176" s="155"/>
      <c r="D176" s="156" t="s">
        <v>70</v>
      </c>
      <c r="E176" s="166" t="s">
        <v>293</v>
      </c>
      <c r="F176" s="166" t="s">
        <v>294</v>
      </c>
      <c r="I176" s="158"/>
      <c r="J176" s="167">
        <f>BK176</f>
        <v>0</v>
      </c>
      <c r="L176" s="155"/>
      <c r="M176" s="160"/>
      <c r="N176" s="161"/>
      <c r="O176" s="161"/>
      <c r="P176" s="162">
        <f>SUM(P177:P184)</f>
        <v>0</v>
      </c>
      <c r="Q176" s="161"/>
      <c r="R176" s="162">
        <f>SUM(R177:R184)</f>
        <v>0</v>
      </c>
      <c r="S176" s="161"/>
      <c r="T176" s="163">
        <f>SUM(T177:T184)</f>
        <v>0</v>
      </c>
      <c r="AR176" s="156" t="s">
        <v>79</v>
      </c>
      <c r="AT176" s="164" t="s">
        <v>70</v>
      </c>
      <c r="AU176" s="164" t="s">
        <v>79</v>
      </c>
      <c r="AY176" s="156" t="s">
        <v>134</v>
      </c>
      <c r="BK176" s="165">
        <f>SUM(BK177:BK184)</f>
        <v>0</v>
      </c>
    </row>
    <row r="177" spans="2:65" s="1" customFormat="1" ht="25.5" customHeight="1">
      <c r="B177" s="168"/>
      <c r="C177" s="169" t="s">
        <v>295</v>
      </c>
      <c r="D177" s="169" t="s">
        <v>137</v>
      </c>
      <c r="E177" s="170" t="s">
        <v>296</v>
      </c>
      <c r="F177" s="171" t="s">
        <v>297</v>
      </c>
      <c r="G177" s="172" t="s">
        <v>298</v>
      </c>
      <c r="H177" s="173">
        <v>23.183</v>
      </c>
      <c r="I177" s="174"/>
      <c r="J177" s="175">
        <f>ROUND(I177*H177,2)</f>
        <v>0</v>
      </c>
      <c r="K177" s="171" t="s">
        <v>141</v>
      </c>
      <c r="L177" s="40"/>
      <c r="M177" s="176" t="s">
        <v>5</v>
      </c>
      <c r="N177" s="177" t="s">
        <v>42</v>
      </c>
      <c r="O177" s="41"/>
      <c r="P177" s="178">
        <f>O177*H177</f>
        <v>0</v>
      </c>
      <c r="Q177" s="178">
        <v>0</v>
      </c>
      <c r="R177" s="178">
        <f>Q177*H177</f>
        <v>0</v>
      </c>
      <c r="S177" s="178">
        <v>0</v>
      </c>
      <c r="T177" s="179">
        <f>S177*H177</f>
        <v>0</v>
      </c>
      <c r="AR177" s="23" t="s">
        <v>142</v>
      </c>
      <c r="AT177" s="23" t="s">
        <v>137</v>
      </c>
      <c r="AU177" s="23" t="s">
        <v>81</v>
      </c>
      <c r="AY177" s="23" t="s">
        <v>134</v>
      </c>
      <c r="BE177" s="180">
        <f>IF(N177="základní",J177,0)</f>
        <v>0</v>
      </c>
      <c r="BF177" s="180">
        <f>IF(N177="snížená",J177,0)</f>
        <v>0</v>
      </c>
      <c r="BG177" s="180">
        <f>IF(N177="zákl. přenesená",J177,0)</f>
        <v>0</v>
      </c>
      <c r="BH177" s="180">
        <f>IF(N177="sníž. přenesená",J177,0)</f>
        <v>0</v>
      </c>
      <c r="BI177" s="180">
        <f>IF(N177="nulová",J177,0)</f>
        <v>0</v>
      </c>
      <c r="BJ177" s="23" t="s">
        <v>79</v>
      </c>
      <c r="BK177" s="180">
        <f>ROUND(I177*H177,2)</f>
        <v>0</v>
      </c>
      <c r="BL177" s="23" t="s">
        <v>142</v>
      </c>
      <c r="BM177" s="23" t="s">
        <v>299</v>
      </c>
    </row>
    <row r="178" spans="2:65" s="1" customFormat="1" ht="25.5" customHeight="1">
      <c r="B178" s="168"/>
      <c r="C178" s="169" t="s">
        <v>300</v>
      </c>
      <c r="D178" s="169" t="s">
        <v>137</v>
      </c>
      <c r="E178" s="170" t="s">
        <v>301</v>
      </c>
      <c r="F178" s="171" t="s">
        <v>302</v>
      </c>
      <c r="G178" s="172" t="s">
        <v>298</v>
      </c>
      <c r="H178" s="173">
        <v>23.183</v>
      </c>
      <c r="I178" s="174"/>
      <c r="J178" s="175">
        <f>ROUND(I178*H178,2)</f>
        <v>0</v>
      </c>
      <c r="K178" s="171" t="s">
        <v>141</v>
      </c>
      <c r="L178" s="40"/>
      <c r="M178" s="176" t="s">
        <v>5</v>
      </c>
      <c r="N178" s="177" t="s">
        <v>42</v>
      </c>
      <c r="O178" s="41"/>
      <c r="P178" s="178">
        <f>O178*H178</f>
        <v>0</v>
      </c>
      <c r="Q178" s="178">
        <v>0</v>
      </c>
      <c r="R178" s="178">
        <f>Q178*H178</f>
        <v>0</v>
      </c>
      <c r="S178" s="178">
        <v>0</v>
      </c>
      <c r="T178" s="179">
        <f>S178*H178</f>
        <v>0</v>
      </c>
      <c r="AR178" s="23" t="s">
        <v>142</v>
      </c>
      <c r="AT178" s="23" t="s">
        <v>137</v>
      </c>
      <c r="AU178" s="23" t="s">
        <v>81</v>
      </c>
      <c r="AY178" s="23" t="s">
        <v>134</v>
      </c>
      <c r="BE178" s="180">
        <f>IF(N178="základní",J178,0)</f>
        <v>0</v>
      </c>
      <c r="BF178" s="180">
        <f>IF(N178="snížená",J178,0)</f>
        <v>0</v>
      </c>
      <c r="BG178" s="180">
        <f>IF(N178="zákl. přenesená",J178,0)</f>
        <v>0</v>
      </c>
      <c r="BH178" s="180">
        <f>IF(N178="sníž. přenesená",J178,0)</f>
        <v>0</v>
      </c>
      <c r="BI178" s="180">
        <f>IF(N178="nulová",J178,0)</f>
        <v>0</v>
      </c>
      <c r="BJ178" s="23" t="s">
        <v>79</v>
      </c>
      <c r="BK178" s="180">
        <f>ROUND(I178*H178,2)</f>
        <v>0</v>
      </c>
      <c r="BL178" s="23" t="s">
        <v>142</v>
      </c>
      <c r="BM178" s="23" t="s">
        <v>303</v>
      </c>
    </row>
    <row r="179" spans="2:65" s="1" customFormat="1" ht="25.5" customHeight="1">
      <c r="B179" s="168"/>
      <c r="C179" s="169" t="s">
        <v>304</v>
      </c>
      <c r="D179" s="169" t="s">
        <v>137</v>
      </c>
      <c r="E179" s="170" t="s">
        <v>305</v>
      </c>
      <c r="F179" s="171" t="s">
        <v>306</v>
      </c>
      <c r="G179" s="172" t="s">
        <v>298</v>
      </c>
      <c r="H179" s="173">
        <v>440.47699999999998</v>
      </c>
      <c r="I179" s="174"/>
      <c r="J179" s="175">
        <f>ROUND(I179*H179,2)</f>
        <v>0</v>
      </c>
      <c r="K179" s="171" t="s">
        <v>141</v>
      </c>
      <c r="L179" s="40"/>
      <c r="M179" s="176" t="s">
        <v>5</v>
      </c>
      <c r="N179" s="177" t="s">
        <v>42</v>
      </c>
      <c r="O179" s="41"/>
      <c r="P179" s="178">
        <f>O179*H179</f>
        <v>0</v>
      </c>
      <c r="Q179" s="178">
        <v>0</v>
      </c>
      <c r="R179" s="178">
        <f>Q179*H179</f>
        <v>0</v>
      </c>
      <c r="S179" s="178">
        <v>0</v>
      </c>
      <c r="T179" s="179">
        <f>S179*H179</f>
        <v>0</v>
      </c>
      <c r="AR179" s="23" t="s">
        <v>142</v>
      </c>
      <c r="AT179" s="23" t="s">
        <v>137</v>
      </c>
      <c r="AU179" s="23" t="s">
        <v>81</v>
      </c>
      <c r="AY179" s="23" t="s">
        <v>134</v>
      </c>
      <c r="BE179" s="180">
        <f>IF(N179="základní",J179,0)</f>
        <v>0</v>
      </c>
      <c r="BF179" s="180">
        <f>IF(N179="snížená",J179,0)</f>
        <v>0</v>
      </c>
      <c r="BG179" s="180">
        <f>IF(N179="zákl. přenesená",J179,0)</f>
        <v>0</v>
      </c>
      <c r="BH179" s="180">
        <f>IF(N179="sníž. přenesená",J179,0)</f>
        <v>0</v>
      </c>
      <c r="BI179" s="180">
        <f>IF(N179="nulová",J179,0)</f>
        <v>0</v>
      </c>
      <c r="BJ179" s="23" t="s">
        <v>79</v>
      </c>
      <c r="BK179" s="180">
        <f>ROUND(I179*H179,2)</f>
        <v>0</v>
      </c>
      <c r="BL179" s="23" t="s">
        <v>142</v>
      </c>
      <c r="BM179" s="23" t="s">
        <v>307</v>
      </c>
    </row>
    <row r="180" spans="2:65" s="11" customFormat="1">
      <c r="B180" s="191"/>
      <c r="D180" s="192" t="s">
        <v>153</v>
      </c>
      <c r="E180" s="193" t="s">
        <v>5</v>
      </c>
      <c r="F180" s="194" t="s">
        <v>308</v>
      </c>
      <c r="H180" s="195">
        <v>440.47699999999998</v>
      </c>
      <c r="I180" s="196"/>
      <c r="L180" s="191"/>
      <c r="M180" s="197"/>
      <c r="N180" s="198"/>
      <c r="O180" s="198"/>
      <c r="P180" s="198"/>
      <c r="Q180" s="198"/>
      <c r="R180" s="198"/>
      <c r="S180" s="198"/>
      <c r="T180" s="199"/>
      <c r="AT180" s="193" t="s">
        <v>153</v>
      </c>
      <c r="AU180" s="193" t="s">
        <v>81</v>
      </c>
      <c r="AV180" s="11" t="s">
        <v>81</v>
      </c>
      <c r="AW180" s="11" t="s">
        <v>34</v>
      </c>
      <c r="AX180" s="11" t="s">
        <v>79</v>
      </c>
      <c r="AY180" s="193" t="s">
        <v>134</v>
      </c>
    </row>
    <row r="181" spans="2:65" s="1" customFormat="1" ht="16.5" customHeight="1">
      <c r="B181" s="168"/>
      <c r="C181" s="169" t="s">
        <v>309</v>
      </c>
      <c r="D181" s="169" t="s">
        <v>137</v>
      </c>
      <c r="E181" s="170" t="s">
        <v>310</v>
      </c>
      <c r="F181" s="171" t="s">
        <v>311</v>
      </c>
      <c r="G181" s="172" t="s">
        <v>298</v>
      </c>
      <c r="H181" s="173">
        <v>11.592000000000001</v>
      </c>
      <c r="I181" s="174"/>
      <c r="J181" s="175">
        <f>ROUND(I181*H181,2)</f>
        <v>0</v>
      </c>
      <c r="K181" s="171" t="s">
        <v>5</v>
      </c>
      <c r="L181" s="40"/>
      <c r="M181" s="176" t="s">
        <v>5</v>
      </c>
      <c r="N181" s="177" t="s">
        <v>42</v>
      </c>
      <c r="O181" s="41"/>
      <c r="P181" s="178">
        <f>O181*H181</f>
        <v>0</v>
      </c>
      <c r="Q181" s="178">
        <v>0</v>
      </c>
      <c r="R181" s="178">
        <f>Q181*H181</f>
        <v>0</v>
      </c>
      <c r="S181" s="178">
        <v>0</v>
      </c>
      <c r="T181" s="179">
        <f>S181*H181</f>
        <v>0</v>
      </c>
      <c r="AR181" s="23" t="s">
        <v>142</v>
      </c>
      <c r="AT181" s="23" t="s">
        <v>137</v>
      </c>
      <c r="AU181" s="23" t="s">
        <v>81</v>
      </c>
      <c r="AY181" s="23" t="s">
        <v>134</v>
      </c>
      <c r="BE181" s="180">
        <f>IF(N181="základní",J181,0)</f>
        <v>0</v>
      </c>
      <c r="BF181" s="180">
        <f>IF(N181="snížená",J181,0)</f>
        <v>0</v>
      </c>
      <c r="BG181" s="180">
        <f>IF(N181="zákl. přenesená",J181,0)</f>
        <v>0</v>
      </c>
      <c r="BH181" s="180">
        <f>IF(N181="sníž. přenesená",J181,0)</f>
        <v>0</v>
      </c>
      <c r="BI181" s="180">
        <f>IF(N181="nulová",J181,0)</f>
        <v>0</v>
      </c>
      <c r="BJ181" s="23" t="s">
        <v>79</v>
      </c>
      <c r="BK181" s="180">
        <f>ROUND(I181*H181,2)</f>
        <v>0</v>
      </c>
      <c r="BL181" s="23" t="s">
        <v>142</v>
      </c>
      <c r="BM181" s="23" t="s">
        <v>312</v>
      </c>
    </row>
    <row r="182" spans="2:65" s="11" customFormat="1">
      <c r="B182" s="191"/>
      <c r="D182" s="192" t="s">
        <v>153</v>
      </c>
      <c r="E182" s="193" t="s">
        <v>5</v>
      </c>
      <c r="F182" s="194" t="s">
        <v>313</v>
      </c>
      <c r="H182" s="195">
        <v>11.592000000000001</v>
      </c>
      <c r="I182" s="196"/>
      <c r="L182" s="191"/>
      <c r="M182" s="197"/>
      <c r="N182" s="198"/>
      <c r="O182" s="198"/>
      <c r="P182" s="198"/>
      <c r="Q182" s="198"/>
      <c r="R182" s="198"/>
      <c r="S182" s="198"/>
      <c r="T182" s="199"/>
      <c r="AT182" s="193" t="s">
        <v>153</v>
      </c>
      <c r="AU182" s="193" t="s">
        <v>81</v>
      </c>
      <c r="AV182" s="11" t="s">
        <v>81</v>
      </c>
      <c r="AW182" s="11" t="s">
        <v>34</v>
      </c>
      <c r="AX182" s="11" t="s">
        <v>79</v>
      </c>
      <c r="AY182" s="193" t="s">
        <v>134</v>
      </c>
    </row>
    <row r="183" spans="2:65" s="1" customFormat="1" ht="16.5" customHeight="1">
      <c r="B183" s="168"/>
      <c r="C183" s="169" t="s">
        <v>314</v>
      </c>
      <c r="D183" s="169" t="s">
        <v>137</v>
      </c>
      <c r="E183" s="170" t="s">
        <v>315</v>
      </c>
      <c r="F183" s="171" t="s">
        <v>316</v>
      </c>
      <c r="G183" s="172" t="s">
        <v>298</v>
      </c>
      <c r="H183" s="173">
        <v>11.592000000000001</v>
      </c>
      <c r="I183" s="174"/>
      <c r="J183" s="175">
        <f>ROUND(I183*H183,2)</f>
        <v>0</v>
      </c>
      <c r="K183" s="171" t="s">
        <v>141</v>
      </c>
      <c r="L183" s="40"/>
      <c r="M183" s="176" t="s">
        <v>5</v>
      </c>
      <c r="N183" s="177" t="s">
        <v>42</v>
      </c>
      <c r="O183" s="41"/>
      <c r="P183" s="178">
        <f>O183*H183</f>
        <v>0</v>
      </c>
      <c r="Q183" s="178">
        <v>0</v>
      </c>
      <c r="R183" s="178">
        <f>Q183*H183</f>
        <v>0</v>
      </c>
      <c r="S183" s="178">
        <v>0</v>
      </c>
      <c r="T183" s="179">
        <f>S183*H183</f>
        <v>0</v>
      </c>
      <c r="AR183" s="23" t="s">
        <v>142</v>
      </c>
      <c r="AT183" s="23" t="s">
        <v>137</v>
      </c>
      <c r="AU183" s="23" t="s">
        <v>81</v>
      </c>
      <c r="AY183" s="23" t="s">
        <v>134</v>
      </c>
      <c r="BE183" s="180">
        <f>IF(N183="základní",J183,0)</f>
        <v>0</v>
      </c>
      <c r="BF183" s="180">
        <f>IF(N183="snížená",J183,0)</f>
        <v>0</v>
      </c>
      <c r="BG183" s="180">
        <f>IF(N183="zákl. přenesená",J183,0)</f>
        <v>0</v>
      </c>
      <c r="BH183" s="180">
        <f>IF(N183="sníž. přenesená",J183,0)</f>
        <v>0</v>
      </c>
      <c r="BI183" s="180">
        <f>IF(N183="nulová",J183,0)</f>
        <v>0</v>
      </c>
      <c r="BJ183" s="23" t="s">
        <v>79</v>
      </c>
      <c r="BK183" s="180">
        <f>ROUND(I183*H183,2)</f>
        <v>0</v>
      </c>
      <c r="BL183" s="23" t="s">
        <v>142</v>
      </c>
      <c r="BM183" s="23" t="s">
        <v>317</v>
      </c>
    </row>
    <row r="184" spans="2:65" s="11" customFormat="1">
      <c r="B184" s="191"/>
      <c r="D184" s="192" t="s">
        <v>153</v>
      </c>
      <c r="E184" s="193" t="s">
        <v>5</v>
      </c>
      <c r="F184" s="194" t="s">
        <v>313</v>
      </c>
      <c r="H184" s="195">
        <v>11.592000000000001</v>
      </c>
      <c r="I184" s="196"/>
      <c r="L184" s="191"/>
      <c r="M184" s="197"/>
      <c r="N184" s="198"/>
      <c r="O184" s="198"/>
      <c r="P184" s="198"/>
      <c r="Q184" s="198"/>
      <c r="R184" s="198"/>
      <c r="S184" s="198"/>
      <c r="T184" s="199"/>
      <c r="AT184" s="193" t="s">
        <v>153</v>
      </c>
      <c r="AU184" s="193" t="s">
        <v>81</v>
      </c>
      <c r="AV184" s="11" t="s">
        <v>81</v>
      </c>
      <c r="AW184" s="11" t="s">
        <v>34</v>
      </c>
      <c r="AX184" s="11" t="s">
        <v>79</v>
      </c>
      <c r="AY184" s="193" t="s">
        <v>134</v>
      </c>
    </row>
    <row r="185" spans="2:65" s="10" customFormat="1" ht="29.9" customHeight="1">
      <c r="B185" s="155"/>
      <c r="D185" s="156" t="s">
        <v>70</v>
      </c>
      <c r="E185" s="166" t="s">
        <v>318</v>
      </c>
      <c r="F185" s="166" t="s">
        <v>319</v>
      </c>
      <c r="I185" s="158"/>
      <c r="J185" s="167">
        <f>BK185</f>
        <v>0</v>
      </c>
      <c r="L185" s="155"/>
      <c r="M185" s="160"/>
      <c r="N185" s="161"/>
      <c r="O185" s="161"/>
      <c r="P185" s="162">
        <f>P186</f>
        <v>0</v>
      </c>
      <c r="Q185" s="161"/>
      <c r="R185" s="162">
        <f>R186</f>
        <v>0</v>
      </c>
      <c r="S185" s="161"/>
      <c r="T185" s="163">
        <f>T186</f>
        <v>0</v>
      </c>
      <c r="AR185" s="156" t="s">
        <v>79</v>
      </c>
      <c r="AT185" s="164" t="s">
        <v>70</v>
      </c>
      <c r="AU185" s="164" t="s">
        <v>79</v>
      </c>
      <c r="AY185" s="156" t="s">
        <v>134</v>
      </c>
      <c r="BK185" s="165">
        <f>BK186</f>
        <v>0</v>
      </c>
    </row>
    <row r="186" spans="2:65" s="1" customFormat="1" ht="16.5" customHeight="1">
      <c r="B186" s="168"/>
      <c r="C186" s="169" t="s">
        <v>320</v>
      </c>
      <c r="D186" s="169" t="s">
        <v>137</v>
      </c>
      <c r="E186" s="170" t="s">
        <v>321</v>
      </c>
      <c r="F186" s="171" t="s">
        <v>322</v>
      </c>
      <c r="G186" s="172" t="s">
        <v>298</v>
      </c>
      <c r="H186" s="173">
        <v>11.301</v>
      </c>
      <c r="I186" s="174"/>
      <c r="J186" s="175">
        <f>ROUND(I186*H186,2)</f>
        <v>0</v>
      </c>
      <c r="K186" s="171" t="s">
        <v>141</v>
      </c>
      <c r="L186" s="40"/>
      <c r="M186" s="176" t="s">
        <v>5</v>
      </c>
      <c r="N186" s="177" t="s">
        <v>42</v>
      </c>
      <c r="O186" s="41"/>
      <c r="P186" s="178">
        <f>O186*H186</f>
        <v>0</v>
      </c>
      <c r="Q186" s="178">
        <v>0</v>
      </c>
      <c r="R186" s="178">
        <f>Q186*H186</f>
        <v>0</v>
      </c>
      <c r="S186" s="178">
        <v>0</v>
      </c>
      <c r="T186" s="179">
        <f>S186*H186</f>
        <v>0</v>
      </c>
      <c r="AR186" s="23" t="s">
        <v>142</v>
      </c>
      <c r="AT186" s="23" t="s">
        <v>137</v>
      </c>
      <c r="AU186" s="23" t="s">
        <v>81</v>
      </c>
      <c r="AY186" s="23" t="s">
        <v>134</v>
      </c>
      <c r="BE186" s="180">
        <f>IF(N186="základní",J186,0)</f>
        <v>0</v>
      </c>
      <c r="BF186" s="180">
        <f>IF(N186="snížená",J186,0)</f>
        <v>0</v>
      </c>
      <c r="BG186" s="180">
        <f>IF(N186="zákl. přenesená",J186,0)</f>
        <v>0</v>
      </c>
      <c r="BH186" s="180">
        <f>IF(N186="sníž. přenesená",J186,0)</f>
        <v>0</v>
      </c>
      <c r="BI186" s="180">
        <f>IF(N186="nulová",J186,0)</f>
        <v>0</v>
      </c>
      <c r="BJ186" s="23" t="s">
        <v>79</v>
      </c>
      <c r="BK186" s="180">
        <f>ROUND(I186*H186,2)</f>
        <v>0</v>
      </c>
      <c r="BL186" s="23" t="s">
        <v>142</v>
      </c>
      <c r="BM186" s="23" t="s">
        <v>323</v>
      </c>
    </row>
    <row r="187" spans="2:65" s="10" customFormat="1" ht="37.4" customHeight="1">
      <c r="B187" s="155"/>
      <c r="D187" s="156" t="s">
        <v>70</v>
      </c>
      <c r="E187" s="157" t="s">
        <v>324</v>
      </c>
      <c r="F187" s="157" t="s">
        <v>325</v>
      </c>
      <c r="I187" s="158"/>
      <c r="J187" s="159">
        <f>BK187</f>
        <v>0</v>
      </c>
      <c r="L187" s="155"/>
      <c r="M187" s="160"/>
      <c r="N187" s="161"/>
      <c r="O187" s="161"/>
      <c r="P187" s="162">
        <f>P188+P190+P192+P194+P204+P211+P215+P233+P254+P279+P291+P296</f>
        <v>0</v>
      </c>
      <c r="Q187" s="161"/>
      <c r="R187" s="162">
        <f>R188+R190+R192+R194+R204+R211+R215+R233+R254+R279+R291+R296</f>
        <v>4.0322342999999998</v>
      </c>
      <c r="S187" s="161"/>
      <c r="T187" s="163">
        <f>T188+T190+T192+T194+T204+T211+T215+T233+T254+T279+T291+T296</f>
        <v>0.19791999999999998</v>
      </c>
      <c r="AR187" s="156" t="s">
        <v>81</v>
      </c>
      <c r="AT187" s="164" t="s">
        <v>70</v>
      </c>
      <c r="AU187" s="164" t="s">
        <v>71</v>
      </c>
      <c r="AY187" s="156" t="s">
        <v>134</v>
      </c>
      <c r="BK187" s="165">
        <f>BK188+BK190+BK192+BK194+BK204+BK211+BK215+BK233+BK254+BK279+BK291+BK296</f>
        <v>0</v>
      </c>
    </row>
    <row r="188" spans="2:65" s="10" customFormat="1" ht="19.899999999999999" customHeight="1">
      <c r="B188" s="155"/>
      <c r="D188" s="156" t="s">
        <v>70</v>
      </c>
      <c r="E188" s="166" t="s">
        <v>326</v>
      </c>
      <c r="F188" s="166" t="s">
        <v>327</v>
      </c>
      <c r="I188" s="158"/>
      <c r="J188" s="167">
        <f>BK188</f>
        <v>0</v>
      </c>
      <c r="L188" s="155"/>
      <c r="M188" s="160"/>
      <c r="N188" s="161"/>
      <c r="O188" s="161"/>
      <c r="P188" s="162">
        <f>P189</f>
        <v>0</v>
      </c>
      <c r="Q188" s="161"/>
      <c r="R188" s="162">
        <f>R189</f>
        <v>0</v>
      </c>
      <c r="S188" s="161"/>
      <c r="T188" s="163">
        <f>T189</f>
        <v>0</v>
      </c>
      <c r="AR188" s="156" t="s">
        <v>81</v>
      </c>
      <c r="AT188" s="164" t="s">
        <v>70</v>
      </c>
      <c r="AU188" s="164" t="s">
        <v>79</v>
      </c>
      <c r="AY188" s="156" t="s">
        <v>134</v>
      </c>
      <c r="BK188" s="165">
        <f>BK189</f>
        <v>0</v>
      </c>
    </row>
    <row r="189" spans="2:65" s="1" customFormat="1" ht="16.5" customHeight="1">
      <c r="B189" s="168"/>
      <c r="C189" s="169" t="s">
        <v>328</v>
      </c>
      <c r="D189" s="169" t="s">
        <v>137</v>
      </c>
      <c r="E189" s="170" t="s">
        <v>329</v>
      </c>
      <c r="F189" s="171" t="s">
        <v>330</v>
      </c>
      <c r="G189" s="172" t="s">
        <v>331</v>
      </c>
      <c r="H189" s="173">
        <v>1</v>
      </c>
      <c r="I189" s="174"/>
      <c r="J189" s="175">
        <f>ROUND(I189*H189,2)</f>
        <v>0</v>
      </c>
      <c r="K189" s="171" t="s">
        <v>5</v>
      </c>
      <c r="L189" s="40"/>
      <c r="M189" s="176" t="s">
        <v>5</v>
      </c>
      <c r="N189" s="177" t="s">
        <v>42</v>
      </c>
      <c r="O189" s="41"/>
      <c r="P189" s="178">
        <f>O189*H189</f>
        <v>0</v>
      </c>
      <c r="Q189" s="178">
        <v>0</v>
      </c>
      <c r="R189" s="178">
        <f>Q189*H189</f>
        <v>0</v>
      </c>
      <c r="S189" s="178">
        <v>0</v>
      </c>
      <c r="T189" s="179">
        <f>S189*H189</f>
        <v>0</v>
      </c>
      <c r="AR189" s="23" t="s">
        <v>213</v>
      </c>
      <c r="AT189" s="23" t="s">
        <v>137</v>
      </c>
      <c r="AU189" s="23" t="s">
        <v>81</v>
      </c>
      <c r="AY189" s="23" t="s">
        <v>134</v>
      </c>
      <c r="BE189" s="180">
        <f>IF(N189="základní",J189,0)</f>
        <v>0</v>
      </c>
      <c r="BF189" s="180">
        <f>IF(N189="snížená",J189,0)</f>
        <v>0</v>
      </c>
      <c r="BG189" s="180">
        <f>IF(N189="zákl. přenesená",J189,0)</f>
        <v>0</v>
      </c>
      <c r="BH189" s="180">
        <f>IF(N189="sníž. přenesená",J189,0)</f>
        <v>0</v>
      </c>
      <c r="BI189" s="180">
        <f>IF(N189="nulová",J189,0)</f>
        <v>0</v>
      </c>
      <c r="BJ189" s="23" t="s">
        <v>79</v>
      </c>
      <c r="BK189" s="180">
        <f>ROUND(I189*H189,2)</f>
        <v>0</v>
      </c>
      <c r="BL189" s="23" t="s">
        <v>213</v>
      </c>
      <c r="BM189" s="23" t="s">
        <v>332</v>
      </c>
    </row>
    <row r="190" spans="2:65" s="10" customFormat="1" ht="29.9" customHeight="1">
      <c r="B190" s="155"/>
      <c r="D190" s="156" t="s">
        <v>70</v>
      </c>
      <c r="E190" s="166" t="s">
        <v>333</v>
      </c>
      <c r="F190" s="166" t="s">
        <v>334</v>
      </c>
      <c r="I190" s="158"/>
      <c r="J190" s="167">
        <f>BK190</f>
        <v>0</v>
      </c>
      <c r="L190" s="155"/>
      <c r="M190" s="160"/>
      <c r="N190" s="161"/>
      <c r="O190" s="161"/>
      <c r="P190" s="162">
        <f>P191</f>
        <v>0</v>
      </c>
      <c r="Q190" s="161"/>
      <c r="R190" s="162">
        <f>R191</f>
        <v>0</v>
      </c>
      <c r="S190" s="161"/>
      <c r="T190" s="163">
        <f>T191</f>
        <v>0</v>
      </c>
      <c r="AR190" s="156" t="s">
        <v>81</v>
      </c>
      <c r="AT190" s="164" t="s">
        <v>70</v>
      </c>
      <c r="AU190" s="164" t="s">
        <v>79</v>
      </c>
      <c r="AY190" s="156" t="s">
        <v>134</v>
      </c>
      <c r="BK190" s="165">
        <f>BK191</f>
        <v>0</v>
      </c>
    </row>
    <row r="191" spans="2:65" s="1" customFormat="1" ht="16.5" customHeight="1">
      <c r="B191" s="168"/>
      <c r="C191" s="169" t="s">
        <v>335</v>
      </c>
      <c r="D191" s="169" t="s">
        <v>137</v>
      </c>
      <c r="E191" s="170" t="s">
        <v>336</v>
      </c>
      <c r="F191" s="171" t="s">
        <v>337</v>
      </c>
      <c r="G191" s="172" t="s">
        <v>331</v>
      </c>
      <c r="H191" s="173">
        <v>1</v>
      </c>
      <c r="I191" s="174"/>
      <c r="J191" s="175">
        <f>ROUND(I191*H191,2)</f>
        <v>0</v>
      </c>
      <c r="K191" s="171" t="s">
        <v>5</v>
      </c>
      <c r="L191" s="40"/>
      <c r="M191" s="176" t="s">
        <v>5</v>
      </c>
      <c r="N191" s="177" t="s">
        <v>42</v>
      </c>
      <c r="O191" s="41"/>
      <c r="P191" s="178">
        <f>O191*H191</f>
        <v>0</v>
      </c>
      <c r="Q191" s="178">
        <v>0</v>
      </c>
      <c r="R191" s="178">
        <f>Q191*H191</f>
        <v>0</v>
      </c>
      <c r="S191" s="178">
        <v>0</v>
      </c>
      <c r="T191" s="179">
        <f>S191*H191</f>
        <v>0</v>
      </c>
      <c r="AR191" s="23" t="s">
        <v>213</v>
      </c>
      <c r="AT191" s="23" t="s">
        <v>137</v>
      </c>
      <c r="AU191" s="23" t="s">
        <v>81</v>
      </c>
      <c r="AY191" s="23" t="s">
        <v>134</v>
      </c>
      <c r="BE191" s="180">
        <f>IF(N191="základní",J191,0)</f>
        <v>0</v>
      </c>
      <c r="BF191" s="180">
        <f>IF(N191="snížená",J191,0)</f>
        <v>0</v>
      </c>
      <c r="BG191" s="180">
        <f>IF(N191="zákl. přenesená",J191,0)</f>
        <v>0</v>
      </c>
      <c r="BH191" s="180">
        <f>IF(N191="sníž. přenesená",J191,0)</f>
        <v>0</v>
      </c>
      <c r="BI191" s="180">
        <f>IF(N191="nulová",J191,0)</f>
        <v>0</v>
      </c>
      <c r="BJ191" s="23" t="s">
        <v>79</v>
      </c>
      <c r="BK191" s="180">
        <f>ROUND(I191*H191,2)</f>
        <v>0</v>
      </c>
      <c r="BL191" s="23" t="s">
        <v>213</v>
      </c>
      <c r="BM191" s="23" t="s">
        <v>338</v>
      </c>
    </row>
    <row r="192" spans="2:65" s="10" customFormat="1" ht="29.9" customHeight="1">
      <c r="B192" s="155"/>
      <c r="D192" s="156" t="s">
        <v>70</v>
      </c>
      <c r="E192" s="166" t="s">
        <v>339</v>
      </c>
      <c r="F192" s="166" t="s">
        <v>340</v>
      </c>
      <c r="I192" s="158"/>
      <c r="J192" s="167">
        <f>BK192</f>
        <v>0</v>
      </c>
      <c r="L192" s="155"/>
      <c r="M192" s="160"/>
      <c r="N192" s="161"/>
      <c r="O192" s="161"/>
      <c r="P192" s="162">
        <f>P193</f>
        <v>0</v>
      </c>
      <c r="Q192" s="161"/>
      <c r="R192" s="162">
        <f>R193</f>
        <v>0</v>
      </c>
      <c r="S192" s="161"/>
      <c r="T192" s="163">
        <f>T193</f>
        <v>0</v>
      </c>
      <c r="AR192" s="156" t="s">
        <v>81</v>
      </c>
      <c r="AT192" s="164" t="s">
        <v>70</v>
      </c>
      <c r="AU192" s="164" t="s">
        <v>79</v>
      </c>
      <c r="AY192" s="156" t="s">
        <v>134</v>
      </c>
      <c r="BK192" s="165">
        <f>BK193</f>
        <v>0</v>
      </c>
    </row>
    <row r="193" spans="2:65" s="1" customFormat="1" ht="16.5" customHeight="1">
      <c r="B193" s="168"/>
      <c r="C193" s="169" t="s">
        <v>341</v>
      </c>
      <c r="D193" s="169" t="s">
        <v>137</v>
      </c>
      <c r="E193" s="170" t="s">
        <v>342</v>
      </c>
      <c r="F193" s="171" t="s">
        <v>343</v>
      </c>
      <c r="G193" s="172" t="s">
        <v>331</v>
      </c>
      <c r="H193" s="173">
        <v>1</v>
      </c>
      <c r="I193" s="174"/>
      <c r="J193" s="175">
        <f>ROUND(I193*H193,2)</f>
        <v>0</v>
      </c>
      <c r="K193" s="171" t="s">
        <v>5</v>
      </c>
      <c r="L193" s="40"/>
      <c r="M193" s="176" t="s">
        <v>5</v>
      </c>
      <c r="N193" s="177" t="s">
        <v>42</v>
      </c>
      <c r="O193" s="41"/>
      <c r="P193" s="178">
        <f>O193*H193</f>
        <v>0</v>
      </c>
      <c r="Q193" s="178">
        <v>0</v>
      </c>
      <c r="R193" s="178">
        <f>Q193*H193</f>
        <v>0</v>
      </c>
      <c r="S193" s="178">
        <v>0</v>
      </c>
      <c r="T193" s="179">
        <f>S193*H193</f>
        <v>0</v>
      </c>
      <c r="AR193" s="23" t="s">
        <v>213</v>
      </c>
      <c r="AT193" s="23" t="s">
        <v>137</v>
      </c>
      <c r="AU193" s="23" t="s">
        <v>81</v>
      </c>
      <c r="AY193" s="23" t="s">
        <v>134</v>
      </c>
      <c r="BE193" s="180">
        <f>IF(N193="základní",J193,0)</f>
        <v>0</v>
      </c>
      <c r="BF193" s="180">
        <f>IF(N193="snížená",J193,0)</f>
        <v>0</v>
      </c>
      <c r="BG193" s="180">
        <f>IF(N193="zákl. přenesená",J193,0)</f>
        <v>0</v>
      </c>
      <c r="BH193" s="180">
        <f>IF(N193="sníž. přenesená",J193,0)</f>
        <v>0</v>
      </c>
      <c r="BI193" s="180">
        <f>IF(N193="nulová",J193,0)</f>
        <v>0</v>
      </c>
      <c r="BJ193" s="23" t="s">
        <v>79</v>
      </c>
      <c r="BK193" s="180">
        <f>ROUND(I193*H193,2)</f>
        <v>0</v>
      </c>
      <c r="BL193" s="23" t="s">
        <v>213</v>
      </c>
      <c r="BM193" s="23" t="s">
        <v>344</v>
      </c>
    </row>
    <row r="194" spans="2:65" s="10" customFormat="1" ht="29.9" customHeight="1">
      <c r="B194" s="155"/>
      <c r="D194" s="156" t="s">
        <v>70</v>
      </c>
      <c r="E194" s="166" t="s">
        <v>345</v>
      </c>
      <c r="F194" s="166" t="s">
        <v>346</v>
      </c>
      <c r="I194" s="158"/>
      <c r="J194" s="167">
        <f>BK194</f>
        <v>0</v>
      </c>
      <c r="L194" s="155"/>
      <c r="M194" s="160"/>
      <c r="N194" s="161"/>
      <c r="O194" s="161"/>
      <c r="P194" s="162">
        <f>SUM(P195:P203)</f>
        <v>0</v>
      </c>
      <c r="Q194" s="161"/>
      <c r="R194" s="162">
        <f>SUM(R195:R203)</f>
        <v>1.1309344000000001</v>
      </c>
      <c r="S194" s="161"/>
      <c r="T194" s="163">
        <f>SUM(T195:T203)</f>
        <v>0</v>
      </c>
      <c r="AR194" s="156" t="s">
        <v>81</v>
      </c>
      <c r="AT194" s="164" t="s">
        <v>70</v>
      </c>
      <c r="AU194" s="164" t="s">
        <v>79</v>
      </c>
      <c r="AY194" s="156" t="s">
        <v>134</v>
      </c>
      <c r="BK194" s="165">
        <f>SUM(BK195:BK203)</f>
        <v>0</v>
      </c>
    </row>
    <row r="195" spans="2:65" s="1" customFormat="1" ht="16.5" customHeight="1">
      <c r="B195" s="168"/>
      <c r="C195" s="169" t="s">
        <v>347</v>
      </c>
      <c r="D195" s="169" t="s">
        <v>137</v>
      </c>
      <c r="E195" s="170" t="s">
        <v>348</v>
      </c>
      <c r="F195" s="171" t="s">
        <v>349</v>
      </c>
      <c r="G195" s="172" t="s">
        <v>151</v>
      </c>
      <c r="H195" s="173">
        <v>21.92</v>
      </c>
      <c r="I195" s="174"/>
      <c r="J195" s="175">
        <f>ROUND(I195*H195,2)</f>
        <v>0</v>
      </c>
      <c r="K195" s="171" t="s">
        <v>141</v>
      </c>
      <c r="L195" s="40"/>
      <c r="M195" s="176" t="s">
        <v>5</v>
      </c>
      <c r="N195" s="177" t="s">
        <v>42</v>
      </c>
      <c r="O195" s="41"/>
      <c r="P195" s="178">
        <f>O195*H195</f>
        <v>0</v>
      </c>
      <c r="Q195" s="178">
        <v>2.197E-2</v>
      </c>
      <c r="R195" s="178">
        <f>Q195*H195</f>
        <v>0.48158240000000002</v>
      </c>
      <c r="S195" s="178">
        <v>0</v>
      </c>
      <c r="T195" s="179">
        <f>S195*H195</f>
        <v>0</v>
      </c>
      <c r="AR195" s="23" t="s">
        <v>213</v>
      </c>
      <c r="AT195" s="23" t="s">
        <v>137</v>
      </c>
      <c r="AU195" s="23" t="s">
        <v>81</v>
      </c>
      <c r="AY195" s="23" t="s">
        <v>134</v>
      </c>
      <c r="BE195" s="180">
        <f>IF(N195="základní",J195,0)</f>
        <v>0</v>
      </c>
      <c r="BF195" s="180">
        <f>IF(N195="snížená",J195,0)</f>
        <v>0</v>
      </c>
      <c r="BG195" s="180">
        <f>IF(N195="zákl. přenesená",J195,0)</f>
        <v>0</v>
      </c>
      <c r="BH195" s="180">
        <f>IF(N195="sníž. přenesená",J195,0)</f>
        <v>0</v>
      </c>
      <c r="BI195" s="180">
        <f>IF(N195="nulová",J195,0)</f>
        <v>0</v>
      </c>
      <c r="BJ195" s="23" t="s">
        <v>79</v>
      </c>
      <c r="BK195" s="180">
        <f>ROUND(I195*H195,2)</f>
        <v>0</v>
      </c>
      <c r="BL195" s="23" t="s">
        <v>213</v>
      </c>
      <c r="BM195" s="23" t="s">
        <v>350</v>
      </c>
    </row>
    <row r="196" spans="2:65" s="11" customFormat="1">
      <c r="B196" s="191"/>
      <c r="D196" s="192" t="s">
        <v>153</v>
      </c>
      <c r="E196" s="193" t="s">
        <v>5</v>
      </c>
      <c r="F196" s="194" t="s">
        <v>351</v>
      </c>
      <c r="H196" s="195">
        <v>21.92</v>
      </c>
      <c r="I196" s="196"/>
      <c r="L196" s="191"/>
      <c r="M196" s="197"/>
      <c r="N196" s="198"/>
      <c r="O196" s="198"/>
      <c r="P196" s="198"/>
      <c r="Q196" s="198"/>
      <c r="R196" s="198"/>
      <c r="S196" s="198"/>
      <c r="T196" s="199"/>
      <c r="AT196" s="193" t="s">
        <v>153</v>
      </c>
      <c r="AU196" s="193" t="s">
        <v>81</v>
      </c>
      <c r="AV196" s="11" t="s">
        <v>81</v>
      </c>
      <c r="AW196" s="11" t="s">
        <v>34</v>
      </c>
      <c r="AX196" s="11" t="s">
        <v>79</v>
      </c>
      <c r="AY196" s="193" t="s">
        <v>134</v>
      </c>
    </row>
    <row r="197" spans="2:65" s="1" customFormat="1" ht="16.5" customHeight="1">
      <c r="B197" s="168"/>
      <c r="C197" s="169" t="s">
        <v>352</v>
      </c>
      <c r="D197" s="169" t="s">
        <v>137</v>
      </c>
      <c r="E197" s="170" t="s">
        <v>353</v>
      </c>
      <c r="F197" s="171" t="s">
        <v>354</v>
      </c>
      <c r="G197" s="172" t="s">
        <v>151</v>
      </c>
      <c r="H197" s="173">
        <v>46.2</v>
      </c>
      <c r="I197" s="174"/>
      <c r="J197" s="175">
        <f>ROUND(I197*H197,2)</f>
        <v>0</v>
      </c>
      <c r="K197" s="171" t="s">
        <v>141</v>
      </c>
      <c r="L197" s="40"/>
      <c r="M197" s="176" t="s">
        <v>5</v>
      </c>
      <c r="N197" s="177" t="s">
        <v>42</v>
      </c>
      <c r="O197" s="41"/>
      <c r="P197" s="178">
        <f>O197*H197</f>
        <v>0</v>
      </c>
      <c r="Q197" s="178">
        <v>1.223E-2</v>
      </c>
      <c r="R197" s="178">
        <f>Q197*H197</f>
        <v>0.56502600000000003</v>
      </c>
      <c r="S197" s="178">
        <v>0</v>
      </c>
      <c r="T197" s="179">
        <f>S197*H197</f>
        <v>0</v>
      </c>
      <c r="AR197" s="23" t="s">
        <v>213</v>
      </c>
      <c r="AT197" s="23" t="s">
        <v>137</v>
      </c>
      <c r="AU197" s="23" t="s">
        <v>81</v>
      </c>
      <c r="AY197" s="23" t="s">
        <v>134</v>
      </c>
      <c r="BE197" s="180">
        <f>IF(N197="základní",J197,0)</f>
        <v>0</v>
      </c>
      <c r="BF197" s="180">
        <f>IF(N197="snížená",J197,0)</f>
        <v>0</v>
      </c>
      <c r="BG197" s="180">
        <f>IF(N197="zákl. přenesená",J197,0)</f>
        <v>0</v>
      </c>
      <c r="BH197" s="180">
        <f>IF(N197="sníž. přenesená",J197,0)</f>
        <v>0</v>
      </c>
      <c r="BI197" s="180">
        <f>IF(N197="nulová",J197,0)</f>
        <v>0</v>
      </c>
      <c r="BJ197" s="23" t="s">
        <v>79</v>
      </c>
      <c r="BK197" s="180">
        <f>ROUND(I197*H197,2)</f>
        <v>0</v>
      </c>
      <c r="BL197" s="23" t="s">
        <v>213</v>
      </c>
      <c r="BM197" s="23" t="s">
        <v>355</v>
      </c>
    </row>
    <row r="198" spans="2:65" s="11" customFormat="1">
      <c r="B198" s="191"/>
      <c r="D198" s="192" t="s">
        <v>153</v>
      </c>
      <c r="E198" s="193" t="s">
        <v>5</v>
      </c>
      <c r="F198" s="194" t="s">
        <v>356</v>
      </c>
      <c r="H198" s="195">
        <v>46.2</v>
      </c>
      <c r="I198" s="196"/>
      <c r="L198" s="191"/>
      <c r="M198" s="197"/>
      <c r="N198" s="198"/>
      <c r="O198" s="198"/>
      <c r="P198" s="198"/>
      <c r="Q198" s="198"/>
      <c r="R198" s="198"/>
      <c r="S198" s="198"/>
      <c r="T198" s="199"/>
      <c r="AT198" s="193" t="s">
        <v>153</v>
      </c>
      <c r="AU198" s="193" t="s">
        <v>81</v>
      </c>
      <c r="AV198" s="11" t="s">
        <v>81</v>
      </c>
      <c r="AW198" s="11" t="s">
        <v>34</v>
      </c>
      <c r="AX198" s="11" t="s">
        <v>79</v>
      </c>
      <c r="AY198" s="193" t="s">
        <v>134</v>
      </c>
    </row>
    <row r="199" spans="2:65" s="1" customFormat="1" ht="16.5" customHeight="1">
      <c r="B199" s="168"/>
      <c r="C199" s="169" t="s">
        <v>357</v>
      </c>
      <c r="D199" s="169" t="s">
        <v>137</v>
      </c>
      <c r="E199" s="170" t="s">
        <v>358</v>
      </c>
      <c r="F199" s="171" t="s">
        <v>359</v>
      </c>
      <c r="G199" s="172" t="s">
        <v>206</v>
      </c>
      <c r="H199" s="173">
        <v>13.7</v>
      </c>
      <c r="I199" s="174"/>
      <c r="J199" s="175">
        <f>ROUND(I199*H199,2)</f>
        <v>0</v>
      </c>
      <c r="K199" s="171" t="s">
        <v>141</v>
      </c>
      <c r="L199" s="40"/>
      <c r="M199" s="176" t="s">
        <v>5</v>
      </c>
      <c r="N199" s="177" t="s">
        <v>42</v>
      </c>
      <c r="O199" s="41"/>
      <c r="P199" s="178">
        <f>O199*H199</f>
        <v>0</v>
      </c>
      <c r="Q199" s="178">
        <v>4.3800000000000002E-3</v>
      </c>
      <c r="R199" s="178">
        <f>Q199*H199</f>
        <v>6.0005999999999997E-2</v>
      </c>
      <c r="S199" s="178">
        <v>0</v>
      </c>
      <c r="T199" s="179">
        <f>S199*H199</f>
        <v>0</v>
      </c>
      <c r="AR199" s="23" t="s">
        <v>213</v>
      </c>
      <c r="AT199" s="23" t="s">
        <v>137</v>
      </c>
      <c r="AU199" s="23" t="s">
        <v>81</v>
      </c>
      <c r="AY199" s="23" t="s">
        <v>134</v>
      </c>
      <c r="BE199" s="180">
        <f>IF(N199="základní",J199,0)</f>
        <v>0</v>
      </c>
      <c r="BF199" s="180">
        <f>IF(N199="snížená",J199,0)</f>
        <v>0</v>
      </c>
      <c r="BG199" s="180">
        <f>IF(N199="zákl. přenesená",J199,0)</f>
        <v>0</v>
      </c>
      <c r="BH199" s="180">
        <f>IF(N199="sníž. přenesená",J199,0)</f>
        <v>0</v>
      </c>
      <c r="BI199" s="180">
        <f>IF(N199="nulová",J199,0)</f>
        <v>0</v>
      </c>
      <c r="BJ199" s="23" t="s">
        <v>79</v>
      </c>
      <c r="BK199" s="180">
        <f>ROUND(I199*H199,2)</f>
        <v>0</v>
      </c>
      <c r="BL199" s="23" t="s">
        <v>213</v>
      </c>
      <c r="BM199" s="23" t="s">
        <v>360</v>
      </c>
    </row>
    <row r="200" spans="2:65" s="11" customFormat="1">
      <c r="B200" s="191"/>
      <c r="D200" s="192" t="s">
        <v>153</v>
      </c>
      <c r="E200" s="193" t="s">
        <v>5</v>
      </c>
      <c r="F200" s="194" t="s">
        <v>361</v>
      </c>
      <c r="H200" s="195">
        <v>13.7</v>
      </c>
      <c r="I200" s="196"/>
      <c r="L200" s="191"/>
      <c r="M200" s="197"/>
      <c r="N200" s="198"/>
      <c r="O200" s="198"/>
      <c r="P200" s="198"/>
      <c r="Q200" s="198"/>
      <c r="R200" s="198"/>
      <c r="S200" s="198"/>
      <c r="T200" s="199"/>
      <c r="AT200" s="193" t="s">
        <v>153</v>
      </c>
      <c r="AU200" s="193" t="s">
        <v>81</v>
      </c>
      <c r="AV200" s="11" t="s">
        <v>81</v>
      </c>
      <c r="AW200" s="11" t="s">
        <v>34</v>
      </c>
      <c r="AX200" s="11" t="s">
        <v>79</v>
      </c>
      <c r="AY200" s="193" t="s">
        <v>134</v>
      </c>
    </row>
    <row r="201" spans="2:65" s="1" customFormat="1" ht="16.5" customHeight="1">
      <c r="B201" s="168"/>
      <c r="C201" s="169" t="s">
        <v>362</v>
      </c>
      <c r="D201" s="169" t="s">
        <v>137</v>
      </c>
      <c r="E201" s="170" t="s">
        <v>363</v>
      </c>
      <c r="F201" s="171" t="s">
        <v>364</v>
      </c>
      <c r="G201" s="172" t="s">
        <v>140</v>
      </c>
      <c r="H201" s="173">
        <v>1</v>
      </c>
      <c r="I201" s="174"/>
      <c r="J201" s="175">
        <f>ROUND(I201*H201,2)</f>
        <v>0</v>
      </c>
      <c r="K201" s="171" t="s">
        <v>141</v>
      </c>
      <c r="L201" s="40"/>
      <c r="M201" s="176" t="s">
        <v>5</v>
      </c>
      <c r="N201" s="177" t="s">
        <v>42</v>
      </c>
      <c r="O201" s="41"/>
      <c r="P201" s="178">
        <f>O201*H201</f>
        <v>0</v>
      </c>
      <c r="Q201" s="178">
        <v>2.2000000000000001E-4</v>
      </c>
      <c r="R201" s="178">
        <f>Q201*H201</f>
        <v>2.2000000000000001E-4</v>
      </c>
      <c r="S201" s="178">
        <v>0</v>
      </c>
      <c r="T201" s="179">
        <f>S201*H201</f>
        <v>0</v>
      </c>
      <c r="AR201" s="23" t="s">
        <v>213</v>
      </c>
      <c r="AT201" s="23" t="s">
        <v>137</v>
      </c>
      <c r="AU201" s="23" t="s">
        <v>81</v>
      </c>
      <c r="AY201" s="23" t="s">
        <v>134</v>
      </c>
      <c r="BE201" s="180">
        <f>IF(N201="základní",J201,0)</f>
        <v>0</v>
      </c>
      <c r="BF201" s="180">
        <f>IF(N201="snížená",J201,0)</f>
        <v>0</v>
      </c>
      <c r="BG201" s="180">
        <f>IF(N201="zákl. přenesená",J201,0)</f>
        <v>0</v>
      </c>
      <c r="BH201" s="180">
        <f>IF(N201="sníž. přenesená",J201,0)</f>
        <v>0</v>
      </c>
      <c r="BI201" s="180">
        <f>IF(N201="nulová",J201,0)</f>
        <v>0</v>
      </c>
      <c r="BJ201" s="23" t="s">
        <v>79</v>
      </c>
      <c r="BK201" s="180">
        <f>ROUND(I201*H201,2)</f>
        <v>0</v>
      </c>
      <c r="BL201" s="23" t="s">
        <v>213</v>
      </c>
      <c r="BM201" s="23" t="s">
        <v>365</v>
      </c>
    </row>
    <row r="202" spans="2:65" s="1" customFormat="1" ht="16.5" customHeight="1">
      <c r="B202" s="168"/>
      <c r="C202" s="181" t="s">
        <v>366</v>
      </c>
      <c r="D202" s="181" t="s">
        <v>144</v>
      </c>
      <c r="E202" s="182" t="s">
        <v>367</v>
      </c>
      <c r="F202" s="183" t="s">
        <v>368</v>
      </c>
      <c r="G202" s="184" t="s">
        <v>140</v>
      </c>
      <c r="H202" s="185">
        <v>1</v>
      </c>
      <c r="I202" s="186"/>
      <c r="J202" s="187">
        <f>ROUND(I202*H202,2)</f>
        <v>0</v>
      </c>
      <c r="K202" s="183" t="s">
        <v>141</v>
      </c>
      <c r="L202" s="188"/>
      <c r="M202" s="189" t="s">
        <v>5</v>
      </c>
      <c r="N202" s="190" t="s">
        <v>42</v>
      </c>
      <c r="O202" s="41"/>
      <c r="P202" s="178">
        <f>O202*H202</f>
        <v>0</v>
      </c>
      <c r="Q202" s="178">
        <v>2.41E-2</v>
      </c>
      <c r="R202" s="178">
        <f>Q202*H202</f>
        <v>2.41E-2</v>
      </c>
      <c r="S202" s="178">
        <v>0</v>
      </c>
      <c r="T202" s="179">
        <f>S202*H202</f>
        <v>0</v>
      </c>
      <c r="AR202" s="23" t="s">
        <v>300</v>
      </c>
      <c r="AT202" s="23" t="s">
        <v>144</v>
      </c>
      <c r="AU202" s="23" t="s">
        <v>81</v>
      </c>
      <c r="AY202" s="23" t="s">
        <v>134</v>
      </c>
      <c r="BE202" s="180">
        <f>IF(N202="základní",J202,0)</f>
        <v>0</v>
      </c>
      <c r="BF202" s="180">
        <f>IF(N202="snížená",J202,0)</f>
        <v>0</v>
      </c>
      <c r="BG202" s="180">
        <f>IF(N202="zákl. přenesená",J202,0)</f>
        <v>0</v>
      </c>
      <c r="BH202" s="180">
        <f>IF(N202="sníž. přenesená",J202,0)</f>
        <v>0</v>
      </c>
      <c r="BI202" s="180">
        <f>IF(N202="nulová",J202,0)</f>
        <v>0</v>
      </c>
      <c r="BJ202" s="23" t="s">
        <v>79</v>
      </c>
      <c r="BK202" s="180">
        <f>ROUND(I202*H202,2)</f>
        <v>0</v>
      </c>
      <c r="BL202" s="23" t="s">
        <v>213</v>
      </c>
      <c r="BM202" s="23" t="s">
        <v>369</v>
      </c>
    </row>
    <row r="203" spans="2:65" s="1" customFormat="1" ht="16.5" customHeight="1">
      <c r="B203" s="168"/>
      <c r="C203" s="169" t="s">
        <v>370</v>
      </c>
      <c r="D203" s="169" t="s">
        <v>137</v>
      </c>
      <c r="E203" s="170" t="s">
        <v>371</v>
      </c>
      <c r="F203" s="171" t="s">
        <v>372</v>
      </c>
      <c r="G203" s="172" t="s">
        <v>298</v>
      </c>
      <c r="H203" s="173">
        <v>1.131</v>
      </c>
      <c r="I203" s="174"/>
      <c r="J203" s="175">
        <f>ROUND(I203*H203,2)</f>
        <v>0</v>
      </c>
      <c r="K203" s="171" t="s">
        <v>141</v>
      </c>
      <c r="L203" s="40"/>
      <c r="M203" s="176" t="s">
        <v>5</v>
      </c>
      <c r="N203" s="177" t="s">
        <v>42</v>
      </c>
      <c r="O203" s="41"/>
      <c r="P203" s="178">
        <f>O203*H203</f>
        <v>0</v>
      </c>
      <c r="Q203" s="178">
        <v>0</v>
      </c>
      <c r="R203" s="178">
        <f>Q203*H203</f>
        <v>0</v>
      </c>
      <c r="S203" s="178">
        <v>0</v>
      </c>
      <c r="T203" s="179">
        <f>S203*H203</f>
        <v>0</v>
      </c>
      <c r="AR203" s="23" t="s">
        <v>213</v>
      </c>
      <c r="AT203" s="23" t="s">
        <v>137</v>
      </c>
      <c r="AU203" s="23" t="s">
        <v>81</v>
      </c>
      <c r="AY203" s="23" t="s">
        <v>134</v>
      </c>
      <c r="BE203" s="180">
        <f>IF(N203="základní",J203,0)</f>
        <v>0</v>
      </c>
      <c r="BF203" s="180">
        <f>IF(N203="snížená",J203,0)</f>
        <v>0</v>
      </c>
      <c r="BG203" s="180">
        <f>IF(N203="zákl. přenesená",J203,0)</f>
        <v>0</v>
      </c>
      <c r="BH203" s="180">
        <f>IF(N203="sníž. přenesená",J203,0)</f>
        <v>0</v>
      </c>
      <c r="BI203" s="180">
        <f>IF(N203="nulová",J203,0)</f>
        <v>0</v>
      </c>
      <c r="BJ203" s="23" t="s">
        <v>79</v>
      </c>
      <c r="BK203" s="180">
        <f>ROUND(I203*H203,2)</f>
        <v>0</v>
      </c>
      <c r="BL203" s="23" t="s">
        <v>213</v>
      </c>
      <c r="BM203" s="23" t="s">
        <v>373</v>
      </c>
    </row>
    <row r="204" spans="2:65" s="10" customFormat="1" ht="29.9" customHeight="1">
      <c r="B204" s="155"/>
      <c r="D204" s="156" t="s">
        <v>70</v>
      </c>
      <c r="E204" s="166" t="s">
        <v>374</v>
      </c>
      <c r="F204" s="166" t="s">
        <v>375</v>
      </c>
      <c r="I204" s="158"/>
      <c r="J204" s="167">
        <f>BK204</f>
        <v>0</v>
      </c>
      <c r="L204" s="155"/>
      <c r="M204" s="160"/>
      <c r="N204" s="161"/>
      <c r="O204" s="161"/>
      <c r="P204" s="162">
        <f>SUM(P205:P210)</f>
        <v>0</v>
      </c>
      <c r="Q204" s="161"/>
      <c r="R204" s="162">
        <f>SUM(R205:R210)</f>
        <v>4.9230000000000003E-2</v>
      </c>
      <c r="S204" s="161"/>
      <c r="T204" s="163">
        <f>SUM(T205:T210)</f>
        <v>1E-3</v>
      </c>
      <c r="AR204" s="156" t="s">
        <v>81</v>
      </c>
      <c r="AT204" s="164" t="s">
        <v>70</v>
      </c>
      <c r="AU204" s="164" t="s">
        <v>79</v>
      </c>
      <c r="AY204" s="156" t="s">
        <v>134</v>
      </c>
      <c r="BK204" s="165">
        <f>SUM(BK205:BK210)</f>
        <v>0</v>
      </c>
    </row>
    <row r="205" spans="2:65" s="1" customFormat="1" ht="25.5" customHeight="1">
      <c r="B205" s="168"/>
      <c r="C205" s="169" t="s">
        <v>376</v>
      </c>
      <c r="D205" s="169" t="s">
        <v>137</v>
      </c>
      <c r="E205" s="170" t="s">
        <v>377</v>
      </c>
      <c r="F205" s="171" t="s">
        <v>378</v>
      </c>
      <c r="G205" s="172" t="s">
        <v>140</v>
      </c>
      <c r="H205" s="173">
        <v>3</v>
      </c>
      <c r="I205" s="174"/>
      <c r="J205" s="175">
        <f t="shared" ref="J205:J210" si="0">ROUND(I205*H205,2)</f>
        <v>0</v>
      </c>
      <c r="K205" s="171" t="s">
        <v>141</v>
      </c>
      <c r="L205" s="40"/>
      <c r="M205" s="176" t="s">
        <v>5</v>
      </c>
      <c r="N205" s="177" t="s">
        <v>42</v>
      </c>
      <c r="O205" s="41"/>
      <c r="P205" s="178">
        <f t="shared" ref="P205:P210" si="1">O205*H205</f>
        <v>0</v>
      </c>
      <c r="Q205" s="178">
        <v>0</v>
      </c>
      <c r="R205" s="178">
        <f t="shared" ref="R205:R210" si="2">Q205*H205</f>
        <v>0</v>
      </c>
      <c r="S205" s="178">
        <v>0</v>
      </c>
      <c r="T205" s="179">
        <f t="shared" ref="T205:T210" si="3">S205*H205</f>
        <v>0</v>
      </c>
      <c r="AR205" s="23" t="s">
        <v>213</v>
      </c>
      <c r="AT205" s="23" t="s">
        <v>137</v>
      </c>
      <c r="AU205" s="23" t="s">
        <v>81</v>
      </c>
      <c r="AY205" s="23" t="s">
        <v>134</v>
      </c>
      <c r="BE205" s="180">
        <f t="shared" ref="BE205:BE210" si="4">IF(N205="základní",J205,0)</f>
        <v>0</v>
      </c>
      <c r="BF205" s="180">
        <f t="shared" ref="BF205:BF210" si="5">IF(N205="snížená",J205,0)</f>
        <v>0</v>
      </c>
      <c r="BG205" s="180">
        <f t="shared" ref="BG205:BG210" si="6">IF(N205="zákl. přenesená",J205,0)</f>
        <v>0</v>
      </c>
      <c r="BH205" s="180">
        <f t="shared" ref="BH205:BH210" si="7">IF(N205="sníž. přenesená",J205,0)</f>
        <v>0</v>
      </c>
      <c r="BI205" s="180">
        <f t="shared" ref="BI205:BI210" si="8">IF(N205="nulová",J205,0)</f>
        <v>0</v>
      </c>
      <c r="BJ205" s="23" t="s">
        <v>79</v>
      </c>
      <c r="BK205" s="180">
        <f t="shared" ref="BK205:BK210" si="9">ROUND(I205*H205,2)</f>
        <v>0</v>
      </c>
      <c r="BL205" s="23" t="s">
        <v>213</v>
      </c>
      <c r="BM205" s="23" t="s">
        <v>379</v>
      </c>
    </row>
    <row r="206" spans="2:65" s="1" customFormat="1" ht="16.5" customHeight="1">
      <c r="B206" s="168"/>
      <c r="C206" s="181" t="s">
        <v>380</v>
      </c>
      <c r="D206" s="181" t="s">
        <v>144</v>
      </c>
      <c r="E206" s="182" t="s">
        <v>381</v>
      </c>
      <c r="F206" s="183" t="s">
        <v>382</v>
      </c>
      <c r="G206" s="184" t="s">
        <v>140</v>
      </c>
      <c r="H206" s="185">
        <v>3</v>
      </c>
      <c r="I206" s="186"/>
      <c r="J206" s="187">
        <f t="shared" si="0"/>
        <v>0</v>
      </c>
      <c r="K206" s="183" t="s">
        <v>5</v>
      </c>
      <c r="L206" s="188"/>
      <c r="M206" s="189" t="s">
        <v>5</v>
      </c>
      <c r="N206" s="190" t="s">
        <v>42</v>
      </c>
      <c r="O206" s="41"/>
      <c r="P206" s="178">
        <f t="shared" si="1"/>
        <v>0</v>
      </c>
      <c r="Q206" s="178">
        <v>1.6E-2</v>
      </c>
      <c r="R206" s="178">
        <f t="shared" si="2"/>
        <v>4.8000000000000001E-2</v>
      </c>
      <c r="S206" s="178">
        <v>0</v>
      </c>
      <c r="T206" s="179">
        <f t="shared" si="3"/>
        <v>0</v>
      </c>
      <c r="AR206" s="23" t="s">
        <v>300</v>
      </c>
      <c r="AT206" s="23" t="s">
        <v>144</v>
      </c>
      <c r="AU206" s="23" t="s">
        <v>81</v>
      </c>
      <c r="AY206" s="23" t="s">
        <v>134</v>
      </c>
      <c r="BE206" s="180">
        <f t="shared" si="4"/>
        <v>0</v>
      </c>
      <c r="BF206" s="180">
        <f t="shared" si="5"/>
        <v>0</v>
      </c>
      <c r="BG206" s="180">
        <f t="shared" si="6"/>
        <v>0</v>
      </c>
      <c r="BH206" s="180">
        <f t="shared" si="7"/>
        <v>0</v>
      </c>
      <c r="BI206" s="180">
        <f t="shared" si="8"/>
        <v>0</v>
      </c>
      <c r="BJ206" s="23" t="s">
        <v>79</v>
      </c>
      <c r="BK206" s="180">
        <f t="shared" si="9"/>
        <v>0</v>
      </c>
      <c r="BL206" s="23" t="s">
        <v>213</v>
      </c>
      <c r="BM206" s="23" t="s">
        <v>383</v>
      </c>
    </row>
    <row r="207" spans="2:65" s="1" customFormat="1" ht="25.5" customHeight="1">
      <c r="B207" s="168"/>
      <c r="C207" s="169" t="s">
        <v>384</v>
      </c>
      <c r="D207" s="169" t="s">
        <v>137</v>
      </c>
      <c r="E207" s="170" t="s">
        <v>385</v>
      </c>
      <c r="F207" s="171" t="s">
        <v>386</v>
      </c>
      <c r="G207" s="172" t="s">
        <v>140</v>
      </c>
      <c r="H207" s="173">
        <v>1</v>
      </c>
      <c r="I207" s="174"/>
      <c r="J207" s="175">
        <f t="shared" si="0"/>
        <v>0</v>
      </c>
      <c r="K207" s="171" t="s">
        <v>5</v>
      </c>
      <c r="L207" s="40"/>
      <c r="M207" s="176" t="s">
        <v>5</v>
      </c>
      <c r="N207" s="177" t="s">
        <v>42</v>
      </c>
      <c r="O207" s="41"/>
      <c r="P207" s="178">
        <f t="shared" si="1"/>
        <v>0</v>
      </c>
      <c r="Q207" s="178">
        <v>0</v>
      </c>
      <c r="R207" s="178">
        <f t="shared" si="2"/>
        <v>0</v>
      </c>
      <c r="S207" s="178">
        <v>1E-3</v>
      </c>
      <c r="T207" s="179">
        <f t="shared" si="3"/>
        <v>1E-3</v>
      </c>
      <c r="AR207" s="23" t="s">
        <v>213</v>
      </c>
      <c r="AT207" s="23" t="s">
        <v>137</v>
      </c>
      <c r="AU207" s="23" t="s">
        <v>81</v>
      </c>
      <c r="AY207" s="23" t="s">
        <v>134</v>
      </c>
      <c r="BE207" s="180">
        <f t="shared" si="4"/>
        <v>0</v>
      </c>
      <c r="BF207" s="180">
        <f t="shared" si="5"/>
        <v>0</v>
      </c>
      <c r="BG207" s="180">
        <f t="shared" si="6"/>
        <v>0</v>
      </c>
      <c r="BH207" s="180">
        <f t="shared" si="7"/>
        <v>0</v>
      </c>
      <c r="BI207" s="180">
        <f t="shared" si="8"/>
        <v>0</v>
      </c>
      <c r="BJ207" s="23" t="s">
        <v>79</v>
      </c>
      <c r="BK207" s="180">
        <f t="shared" si="9"/>
        <v>0</v>
      </c>
      <c r="BL207" s="23" t="s">
        <v>213</v>
      </c>
      <c r="BM207" s="23" t="s">
        <v>387</v>
      </c>
    </row>
    <row r="208" spans="2:65" s="1" customFormat="1" ht="16.5" customHeight="1">
      <c r="B208" s="168"/>
      <c r="C208" s="169" t="s">
        <v>388</v>
      </c>
      <c r="D208" s="169" t="s">
        <v>137</v>
      </c>
      <c r="E208" s="170" t="s">
        <v>389</v>
      </c>
      <c r="F208" s="171" t="s">
        <v>390</v>
      </c>
      <c r="G208" s="172" t="s">
        <v>140</v>
      </c>
      <c r="H208" s="173">
        <v>1</v>
      </c>
      <c r="I208" s="174"/>
      <c r="J208" s="175">
        <f t="shared" si="0"/>
        <v>0</v>
      </c>
      <c r="K208" s="171" t="s">
        <v>141</v>
      </c>
      <c r="L208" s="40"/>
      <c r="M208" s="176" t="s">
        <v>5</v>
      </c>
      <c r="N208" s="177" t="s">
        <v>42</v>
      </c>
      <c r="O208" s="41"/>
      <c r="P208" s="178">
        <f t="shared" si="1"/>
        <v>0</v>
      </c>
      <c r="Q208" s="178">
        <v>0</v>
      </c>
      <c r="R208" s="178">
        <f t="shared" si="2"/>
        <v>0</v>
      </c>
      <c r="S208" s="178">
        <v>0</v>
      </c>
      <c r="T208" s="179">
        <f t="shared" si="3"/>
        <v>0</v>
      </c>
      <c r="AR208" s="23" t="s">
        <v>213</v>
      </c>
      <c r="AT208" s="23" t="s">
        <v>137</v>
      </c>
      <c r="AU208" s="23" t="s">
        <v>81</v>
      </c>
      <c r="AY208" s="23" t="s">
        <v>134</v>
      </c>
      <c r="BE208" s="180">
        <f t="shared" si="4"/>
        <v>0</v>
      </c>
      <c r="BF208" s="180">
        <f t="shared" si="5"/>
        <v>0</v>
      </c>
      <c r="BG208" s="180">
        <f t="shared" si="6"/>
        <v>0</v>
      </c>
      <c r="BH208" s="180">
        <f t="shared" si="7"/>
        <v>0</v>
      </c>
      <c r="BI208" s="180">
        <f t="shared" si="8"/>
        <v>0</v>
      </c>
      <c r="BJ208" s="23" t="s">
        <v>79</v>
      </c>
      <c r="BK208" s="180">
        <f t="shared" si="9"/>
        <v>0</v>
      </c>
      <c r="BL208" s="23" t="s">
        <v>213</v>
      </c>
      <c r="BM208" s="23" t="s">
        <v>391</v>
      </c>
    </row>
    <row r="209" spans="2:65" s="1" customFormat="1" ht="16.5" customHeight="1">
      <c r="B209" s="168"/>
      <c r="C209" s="181" t="s">
        <v>392</v>
      </c>
      <c r="D209" s="181" t="s">
        <v>144</v>
      </c>
      <c r="E209" s="182" t="s">
        <v>393</v>
      </c>
      <c r="F209" s="183" t="s">
        <v>394</v>
      </c>
      <c r="G209" s="184" t="s">
        <v>140</v>
      </c>
      <c r="H209" s="185">
        <v>1</v>
      </c>
      <c r="I209" s="186"/>
      <c r="J209" s="187">
        <f t="shared" si="0"/>
        <v>0</v>
      </c>
      <c r="K209" s="183" t="s">
        <v>5</v>
      </c>
      <c r="L209" s="188"/>
      <c r="M209" s="189" t="s">
        <v>5</v>
      </c>
      <c r="N209" s="190" t="s">
        <v>42</v>
      </c>
      <c r="O209" s="41"/>
      <c r="P209" s="178">
        <f t="shared" si="1"/>
        <v>0</v>
      </c>
      <c r="Q209" s="178">
        <v>1.23E-3</v>
      </c>
      <c r="R209" s="178">
        <f t="shared" si="2"/>
        <v>1.23E-3</v>
      </c>
      <c r="S209" s="178">
        <v>0</v>
      </c>
      <c r="T209" s="179">
        <f t="shared" si="3"/>
        <v>0</v>
      </c>
      <c r="AR209" s="23" t="s">
        <v>300</v>
      </c>
      <c r="AT209" s="23" t="s">
        <v>144</v>
      </c>
      <c r="AU209" s="23" t="s">
        <v>81</v>
      </c>
      <c r="AY209" s="23" t="s">
        <v>134</v>
      </c>
      <c r="BE209" s="180">
        <f t="shared" si="4"/>
        <v>0</v>
      </c>
      <c r="BF209" s="180">
        <f t="shared" si="5"/>
        <v>0</v>
      </c>
      <c r="BG209" s="180">
        <f t="shared" si="6"/>
        <v>0</v>
      </c>
      <c r="BH209" s="180">
        <f t="shared" si="7"/>
        <v>0</v>
      </c>
      <c r="BI209" s="180">
        <f t="shared" si="8"/>
        <v>0</v>
      </c>
      <c r="BJ209" s="23" t="s">
        <v>79</v>
      </c>
      <c r="BK209" s="180">
        <f t="shared" si="9"/>
        <v>0</v>
      </c>
      <c r="BL209" s="23" t="s">
        <v>213</v>
      </c>
      <c r="BM209" s="23" t="s">
        <v>395</v>
      </c>
    </row>
    <row r="210" spans="2:65" s="1" customFormat="1" ht="16.5" customHeight="1">
      <c r="B210" s="168"/>
      <c r="C210" s="169" t="s">
        <v>396</v>
      </c>
      <c r="D210" s="169" t="s">
        <v>137</v>
      </c>
      <c r="E210" s="170" t="s">
        <v>397</v>
      </c>
      <c r="F210" s="171" t="s">
        <v>398</v>
      </c>
      <c r="G210" s="172" t="s">
        <v>298</v>
      </c>
      <c r="H210" s="173">
        <v>4.9000000000000002E-2</v>
      </c>
      <c r="I210" s="174"/>
      <c r="J210" s="175">
        <f t="shared" si="0"/>
        <v>0</v>
      </c>
      <c r="K210" s="171" t="s">
        <v>141</v>
      </c>
      <c r="L210" s="40"/>
      <c r="M210" s="176" t="s">
        <v>5</v>
      </c>
      <c r="N210" s="177" t="s">
        <v>42</v>
      </c>
      <c r="O210" s="41"/>
      <c r="P210" s="178">
        <f t="shared" si="1"/>
        <v>0</v>
      </c>
      <c r="Q210" s="178">
        <v>0</v>
      </c>
      <c r="R210" s="178">
        <f t="shared" si="2"/>
        <v>0</v>
      </c>
      <c r="S210" s="178">
        <v>0</v>
      </c>
      <c r="T210" s="179">
        <f t="shared" si="3"/>
        <v>0</v>
      </c>
      <c r="AR210" s="23" t="s">
        <v>213</v>
      </c>
      <c r="AT210" s="23" t="s">
        <v>137</v>
      </c>
      <c r="AU210" s="23" t="s">
        <v>81</v>
      </c>
      <c r="AY210" s="23" t="s">
        <v>134</v>
      </c>
      <c r="BE210" s="180">
        <f t="shared" si="4"/>
        <v>0</v>
      </c>
      <c r="BF210" s="180">
        <f t="shared" si="5"/>
        <v>0</v>
      </c>
      <c r="BG210" s="180">
        <f t="shared" si="6"/>
        <v>0</v>
      </c>
      <c r="BH210" s="180">
        <f t="shared" si="7"/>
        <v>0</v>
      </c>
      <c r="BI210" s="180">
        <f t="shared" si="8"/>
        <v>0</v>
      </c>
      <c r="BJ210" s="23" t="s">
        <v>79</v>
      </c>
      <c r="BK210" s="180">
        <f t="shared" si="9"/>
        <v>0</v>
      </c>
      <c r="BL210" s="23" t="s">
        <v>213</v>
      </c>
      <c r="BM210" s="23" t="s">
        <v>399</v>
      </c>
    </row>
    <row r="211" spans="2:65" s="10" customFormat="1" ht="29.9" customHeight="1">
      <c r="B211" s="155"/>
      <c r="D211" s="156" t="s">
        <v>70</v>
      </c>
      <c r="E211" s="166" t="s">
        <v>400</v>
      </c>
      <c r="F211" s="166" t="s">
        <v>401</v>
      </c>
      <c r="I211" s="158"/>
      <c r="J211" s="167">
        <f>BK211</f>
        <v>0</v>
      </c>
      <c r="L211" s="155"/>
      <c r="M211" s="160"/>
      <c r="N211" s="161"/>
      <c r="O211" s="161"/>
      <c r="P211" s="162">
        <f>SUM(P212:P214)</f>
        <v>0</v>
      </c>
      <c r="Q211" s="161"/>
      <c r="R211" s="162">
        <f>SUM(R212:R214)</f>
        <v>4.28E-3</v>
      </c>
      <c r="S211" s="161"/>
      <c r="T211" s="163">
        <f>SUM(T212:T214)</f>
        <v>0</v>
      </c>
      <c r="AR211" s="156" t="s">
        <v>81</v>
      </c>
      <c r="AT211" s="164" t="s">
        <v>70</v>
      </c>
      <c r="AU211" s="164" t="s">
        <v>79</v>
      </c>
      <c r="AY211" s="156" t="s">
        <v>134</v>
      </c>
      <c r="BK211" s="165">
        <f>SUM(BK212:BK214)</f>
        <v>0</v>
      </c>
    </row>
    <row r="212" spans="2:65" s="1" customFormat="1" ht="16.5" customHeight="1">
      <c r="B212" s="168"/>
      <c r="C212" s="169" t="s">
        <v>402</v>
      </c>
      <c r="D212" s="169" t="s">
        <v>137</v>
      </c>
      <c r="E212" s="170" t="s">
        <v>403</v>
      </c>
      <c r="F212" s="171" t="s">
        <v>404</v>
      </c>
      <c r="G212" s="172" t="s">
        <v>405</v>
      </c>
      <c r="H212" s="173">
        <v>4</v>
      </c>
      <c r="I212" s="174"/>
      <c r="J212" s="175">
        <f>ROUND(I212*H212,2)</f>
        <v>0</v>
      </c>
      <c r="K212" s="171" t="s">
        <v>141</v>
      </c>
      <c r="L212" s="40"/>
      <c r="M212" s="176" t="s">
        <v>5</v>
      </c>
      <c r="N212" s="177" t="s">
        <v>42</v>
      </c>
      <c r="O212" s="41"/>
      <c r="P212" s="178">
        <f>O212*H212</f>
        <v>0</v>
      </c>
      <c r="Q212" s="178">
        <v>6.9999999999999994E-5</v>
      </c>
      <c r="R212" s="178">
        <f>Q212*H212</f>
        <v>2.7999999999999998E-4</v>
      </c>
      <c r="S212" s="178">
        <v>0</v>
      </c>
      <c r="T212" s="179">
        <f>S212*H212</f>
        <v>0</v>
      </c>
      <c r="AR212" s="23" t="s">
        <v>213</v>
      </c>
      <c r="AT212" s="23" t="s">
        <v>137</v>
      </c>
      <c r="AU212" s="23" t="s">
        <v>81</v>
      </c>
      <c r="AY212" s="23" t="s">
        <v>134</v>
      </c>
      <c r="BE212" s="180">
        <f>IF(N212="základní",J212,0)</f>
        <v>0</v>
      </c>
      <c r="BF212" s="180">
        <f>IF(N212="snížená",J212,0)</f>
        <v>0</v>
      </c>
      <c r="BG212" s="180">
        <f>IF(N212="zákl. přenesená",J212,0)</f>
        <v>0</v>
      </c>
      <c r="BH212" s="180">
        <f>IF(N212="sníž. přenesená",J212,0)</f>
        <v>0</v>
      </c>
      <c r="BI212" s="180">
        <f>IF(N212="nulová",J212,0)</f>
        <v>0</v>
      </c>
      <c r="BJ212" s="23" t="s">
        <v>79</v>
      </c>
      <c r="BK212" s="180">
        <f>ROUND(I212*H212,2)</f>
        <v>0</v>
      </c>
      <c r="BL212" s="23" t="s">
        <v>213</v>
      </c>
      <c r="BM212" s="23" t="s">
        <v>406</v>
      </c>
    </row>
    <row r="213" spans="2:65" s="1" customFormat="1" ht="16.5" customHeight="1">
      <c r="B213" s="168"/>
      <c r="C213" s="181" t="s">
        <v>407</v>
      </c>
      <c r="D213" s="181" t="s">
        <v>144</v>
      </c>
      <c r="E213" s="182" t="s">
        <v>408</v>
      </c>
      <c r="F213" s="183" t="s">
        <v>409</v>
      </c>
      <c r="G213" s="184" t="s">
        <v>140</v>
      </c>
      <c r="H213" s="185">
        <v>2</v>
      </c>
      <c r="I213" s="186"/>
      <c r="J213" s="187">
        <f>ROUND(I213*H213,2)</f>
        <v>0</v>
      </c>
      <c r="K213" s="183" t="s">
        <v>5</v>
      </c>
      <c r="L213" s="188"/>
      <c r="M213" s="189" t="s">
        <v>5</v>
      </c>
      <c r="N213" s="190" t="s">
        <v>42</v>
      </c>
      <c r="O213" s="41"/>
      <c r="P213" s="178">
        <f>O213*H213</f>
        <v>0</v>
      </c>
      <c r="Q213" s="178">
        <v>2E-3</v>
      </c>
      <c r="R213" s="178">
        <f>Q213*H213</f>
        <v>4.0000000000000001E-3</v>
      </c>
      <c r="S213" s="178">
        <v>0</v>
      </c>
      <c r="T213" s="179">
        <f>S213*H213</f>
        <v>0</v>
      </c>
      <c r="AR213" s="23" t="s">
        <v>300</v>
      </c>
      <c r="AT213" s="23" t="s">
        <v>144</v>
      </c>
      <c r="AU213" s="23" t="s">
        <v>81</v>
      </c>
      <c r="AY213" s="23" t="s">
        <v>134</v>
      </c>
      <c r="BE213" s="180">
        <f>IF(N213="základní",J213,0)</f>
        <v>0</v>
      </c>
      <c r="BF213" s="180">
        <f>IF(N213="snížená",J213,0)</f>
        <v>0</v>
      </c>
      <c r="BG213" s="180">
        <f>IF(N213="zákl. přenesená",J213,0)</f>
        <v>0</v>
      </c>
      <c r="BH213" s="180">
        <f>IF(N213="sníž. přenesená",J213,0)</f>
        <v>0</v>
      </c>
      <c r="BI213" s="180">
        <f>IF(N213="nulová",J213,0)</f>
        <v>0</v>
      </c>
      <c r="BJ213" s="23" t="s">
        <v>79</v>
      </c>
      <c r="BK213" s="180">
        <f>ROUND(I213*H213,2)</f>
        <v>0</v>
      </c>
      <c r="BL213" s="23" t="s">
        <v>213</v>
      </c>
      <c r="BM213" s="23" t="s">
        <v>410</v>
      </c>
    </row>
    <row r="214" spans="2:65" s="1" customFormat="1" ht="16.5" customHeight="1">
      <c r="B214" s="168"/>
      <c r="C214" s="169" t="s">
        <v>411</v>
      </c>
      <c r="D214" s="169" t="s">
        <v>137</v>
      </c>
      <c r="E214" s="170" t="s">
        <v>412</v>
      </c>
      <c r="F214" s="171" t="s">
        <v>413</v>
      </c>
      <c r="G214" s="172" t="s">
        <v>298</v>
      </c>
      <c r="H214" s="173">
        <v>4.0000000000000001E-3</v>
      </c>
      <c r="I214" s="174"/>
      <c r="J214" s="175">
        <f>ROUND(I214*H214,2)</f>
        <v>0</v>
      </c>
      <c r="K214" s="171" t="s">
        <v>141</v>
      </c>
      <c r="L214" s="40"/>
      <c r="M214" s="176" t="s">
        <v>5</v>
      </c>
      <c r="N214" s="177" t="s">
        <v>42</v>
      </c>
      <c r="O214" s="41"/>
      <c r="P214" s="178">
        <f>O214*H214</f>
        <v>0</v>
      </c>
      <c r="Q214" s="178">
        <v>0</v>
      </c>
      <c r="R214" s="178">
        <f>Q214*H214</f>
        <v>0</v>
      </c>
      <c r="S214" s="178">
        <v>0</v>
      </c>
      <c r="T214" s="179">
        <f>S214*H214</f>
        <v>0</v>
      </c>
      <c r="AR214" s="23" t="s">
        <v>213</v>
      </c>
      <c r="AT214" s="23" t="s">
        <v>137</v>
      </c>
      <c r="AU214" s="23" t="s">
        <v>81</v>
      </c>
      <c r="AY214" s="23" t="s">
        <v>134</v>
      </c>
      <c r="BE214" s="180">
        <f>IF(N214="základní",J214,0)</f>
        <v>0</v>
      </c>
      <c r="BF214" s="180">
        <f>IF(N214="snížená",J214,0)</f>
        <v>0</v>
      </c>
      <c r="BG214" s="180">
        <f>IF(N214="zákl. přenesená",J214,0)</f>
        <v>0</v>
      </c>
      <c r="BH214" s="180">
        <f>IF(N214="sníž. přenesená",J214,0)</f>
        <v>0</v>
      </c>
      <c r="BI214" s="180">
        <f>IF(N214="nulová",J214,0)</f>
        <v>0</v>
      </c>
      <c r="BJ214" s="23" t="s">
        <v>79</v>
      </c>
      <c r="BK214" s="180">
        <f>ROUND(I214*H214,2)</f>
        <v>0</v>
      </c>
      <c r="BL214" s="23" t="s">
        <v>213</v>
      </c>
      <c r="BM214" s="23" t="s">
        <v>414</v>
      </c>
    </row>
    <row r="215" spans="2:65" s="10" customFormat="1" ht="29.9" customHeight="1">
      <c r="B215" s="155"/>
      <c r="D215" s="156" t="s">
        <v>70</v>
      </c>
      <c r="E215" s="166" t="s">
        <v>415</v>
      </c>
      <c r="F215" s="166" t="s">
        <v>416</v>
      </c>
      <c r="I215" s="158"/>
      <c r="J215" s="167">
        <f>BK215</f>
        <v>0</v>
      </c>
      <c r="L215" s="155"/>
      <c r="M215" s="160"/>
      <c r="N215" s="161"/>
      <c r="O215" s="161"/>
      <c r="P215" s="162">
        <f>SUM(P216:P232)</f>
        <v>0</v>
      </c>
      <c r="Q215" s="161"/>
      <c r="R215" s="162">
        <f>SUM(R216:R232)</f>
        <v>0.85927029999999993</v>
      </c>
      <c r="S215" s="161"/>
      <c r="T215" s="163">
        <f>SUM(T216:T232)</f>
        <v>0</v>
      </c>
      <c r="AR215" s="156" t="s">
        <v>81</v>
      </c>
      <c r="AT215" s="164" t="s">
        <v>70</v>
      </c>
      <c r="AU215" s="164" t="s">
        <v>79</v>
      </c>
      <c r="AY215" s="156" t="s">
        <v>134</v>
      </c>
      <c r="BK215" s="165">
        <f>SUM(BK216:BK232)</f>
        <v>0</v>
      </c>
    </row>
    <row r="216" spans="2:65" s="1" customFormat="1" ht="16.5" customHeight="1">
      <c r="B216" s="168"/>
      <c r="C216" s="169" t="s">
        <v>417</v>
      </c>
      <c r="D216" s="169" t="s">
        <v>137</v>
      </c>
      <c r="E216" s="170" t="s">
        <v>418</v>
      </c>
      <c r="F216" s="171" t="s">
        <v>419</v>
      </c>
      <c r="G216" s="172" t="s">
        <v>206</v>
      </c>
      <c r="H216" s="173">
        <v>22.3</v>
      </c>
      <c r="I216" s="174"/>
      <c r="J216" s="175">
        <f>ROUND(I216*H216,2)</f>
        <v>0</v>
      </c>
      <c r="K216" s="171" t="s">
        <v>141</v>
      </c>
      <c r="L216" s="40"/>
      <c r="M216" s="176" t="s">
        <v>5</v>
      </c>
      <c r="N216" s="177" t="s">
        <v>42</v>
      </c>
      <c r="O216" s="41"/>
      <c r="P216" s="178">
        <f>O216*H216</f>
        <v>0</v>
      </c>
      <c r="Q216" s="178">
        <v>4.6000000000000001E-4</v>
      </c>
      <c r="R216" s="178">
        <f>Q216*H216</f>
        <v>1.0258000000000001E-2</v>
      </c>
      <c r="S216" s="178">
        <v>0</v>
      </c>
      <c r="T216" s="179">
        <f>S216*H216</f>
        <v>0</v>
      </c>
      <c r="AR216" s="23" t="s">
        <v>213</v>
      </c>
      <c r="AT216" s="23" t="s">
        <v>137</v>
      </c>
      <c r="AU216" s="23" t="s">
        <v>81</v>
      </c>
      <c r="AY216" s="23" t="s">
        <v>134</v>
      </c>
      <c r="BE216" s="180">
        <f>IF(N216="základní",J216,0)</f>
        <v>0</v>
      </c>
      <c r="BF216" s="180">
        <f>IF(N216="snížená",J216,0)</f>
        <v>0</v>
      </c>
      <c r="BG216" s="180">
        <f>IF(N216="zákl. přenesená",J216,0)</f>
        <v>0</v>
      </c>
      <c r="BH216" s="180">
        <f>IF(N216="sníž. přenesená",J216,0)</f>
        <v>0</v>
      </c>
      <c r="BI216" s="180">
        <f>IF(N216="nulová",J216,0)</f>
        <v>0</v>
      </c>
      <c r="BJ216" s="23" t="s">
        <v>79</v>
      </c>
      <c r="BK216" s="180">
        <f>ROUND(I216*H216,2)</f>
        <v>0</v>
      </c>
      <c r="BL216" s="23" t="s">
        <v>213</v>
      </c>
      <c r="BM216" s="23" t="s">
        <v>420</v>
      </c>
    </row>
    <row r="217" spans="2:65" s="11" customFormat="1">
      <c r="B217" s="191"/>
      <c r="D217" s="192" t="s">
        <v>153</v>
      </c>
      <c r="E217" s="193" t="s">
        <v>5</v>
      </c>
      <c r="F217" s="194" t="s">
        <v>421</v>
      </c>
      <c r="H217" s="195">
        <v>13.8</v>
      </c>
      <c r="I217" s="196"/>
      <c r="L217" s="191"/>
      <c r="M217" s="197"/>
      <c r="N217" s="198"/>
      <c r="O217" s="198"/>
      <c r="P217" s="198"/>
      <c r="Q217" s="198"/>
      <c r="R217" s="198"/>
      <c r="S217" s="198"/>
      <c r="T217" s="199"/>
      <c r="AT217" s="193" t="s">
        <v>153</v>
      </c>
      <c r="AU217" s="193" t="s">
        <v>81</v>
      </c>
      <c r="AV217" s="11" t="s">
        <v>81</v>
      </c>
      <c r="AW217" s="11" t="s">
        <v>34</v>
      </c>
      <c r="AX217" s="11" t="s">
        <v>71</v>
      </c>
      <c r="AY217" s="193" t="s">
        <v>134</v>
      </c>
    </row>
    <row r="218" spans="2:65" s="11" customFormat="1">
      <c r="B218" s="191"/>
      <c r="D218" s="192" t="s">
        <v>153</v>
      </c>
      <c r="E218" s="193" t="s">
        <v>5</v>
      </c>
      <c r="F218" s="194" t="s">
        <v>422</v>
      </c>
      <c r="H218" s="195">
        <v>8.5</v>
      </c>
      <c r="I218" s="196"/>
      <c r="L218" s="191"/>
      <c r="M218" s="197"/>
      <c r="N218" s="198"/>
      <c r="O218" s="198"/>
      <c r="P218" s="198"/>
      <c r="Q218" s="198"/>
      <c r="R218" s="198"/>
      <c r="S218" s="198"/>
      <c r="T218" s="199"/>
      <c r="AT218" s="193" t="s">
        <v>153</v>
      </c>
      <c r="AU218" s="193" t="s">
        <v>81</v>
      </c>
      <c r="AV218" s="11" t="s">
        <v>81</v>
      </c>
      <c r="AW218" s="11" t="s">
        <v>34</v>
      </c>
      <c r="AX218" s="11" t="s">
        <v>71</v>
      </c>
      <c r="AY218" s="193" t="s">
        <v>134</v>
      </c>
    </row>
    <row r="219" spans="2:65" s="12" customFormat="1">
      <c r="B219" s="200"/>
      <c r="D219" s="192" t="s">
        <v>153</v>
      </c>
      <c r="E219" s="201" t="s">
        <v>5</v>
      </c>
      <c r="F219" s="202" t="s">
        <v>221</v>
      </c>
      <c r="H219" s="203">
        <v>22.3</v>
      </c>
      <c r="I219" s="204"/>
      <c r="L219" s="200"/>
      <c r="M219" s="205"/>
      <c r="N219" s="206"/>
      <c r="O219" s="206"/>
      <c r="P219" s="206"/>
      <c r="Q219" s="206"/>
      <c r="R219" s="206"/>
      <c r="S219" s="206"/>
      <c r="T219" s="207"/>
      <c r="AT219" s="201" t="s">
        <v>153</v>
      </c>
      <c r="AU219" s="201" t="s">
        <v>81</v>
      </c>
      <c r="AV219" s="12" t="s">
        <v>142</v>
      </c>
      <c r="AW219" s="12" t="s">
        <v>34</v>
      </c>
      <c r="AX219" s="12" t="s">
        <v>79</v>
      </c>
      <c r="AY219" s="201" t="s">
        <v>134</v>
      </c>
    </row>
    <row r="220" spans="2:65" s="1" customFormat="1" ht="16.5" customHeight="1">
      <c r="B220" s="168"/>
      <c r="C220" s="181" t="s">
        <v>423</v>
      </c>
      <c r="D220" s="181" t="s">
        <v>144</v>
      </c>
      <c r="E220" s="182" t="s">
        <v>424</v>
      </c>
      <c r="F220" s="183" t="s">
        <v>425</v>
      </c>
      <c r="G220" s="184" t="s">
        <v>206</v>
      </c>
      <c r="H220" s="185">
        <v>24.53</v>
      </c>
      <c r="I220" s="186"/>
      <c r="J220" s="187">
        <f>ROUND(I220*H220,2)</f>
        <v>0</v>
      </c>
      <c r="K220" s="183" t="s">
        <v>5</v>
      </c>
      <c r="L220" s="188"/>
      <c r="M220" s="189" t="s">
        <v>5</v>
      </c>
      <c r="N220" s="190" t="s">
        <v>42</v>
      </c>
      <c r="O220" s="41"/>
      <c r="P220" s="178">
        <f>O220*H220</f>
        <v>0</v>
      </c>
      <c r="Q220" s="178">
        <v>2.1000000000000001E-4</v>
      </c>
      <c r="R220" s="178">
        <f>Q220*H220</f>
        <v>5.1513000000000001E-3</v>
      </c>
      <c r="S220" s="178">
        <v>0</v>
      </c>
      <c r="T220" s="179">
        <f>S220*H220</f>
        <v>0</v>
      </c>
      <c r="AR220" s="23" t="s">
        <v>300</v>
      </c>
      <c r="AT220" s="23" t="s">
        <v>144</v>
      </c>
      <c r="AU220" s="23" t="s">
        <v>81</v>
      </c>
      <c r="AY220" s="23" t="s">
        <v>134</v>
      </c>
      <c r="BE220" s="180">
        <f>IF(N220="základní",J220,0)</f>
        <v>0</v>
      </c>
      <c r="BF220" s="180">
        <f>IF(N220="snížená",J220,0)</f>
        <v>0</v>
      </c>
      <c r="BG220" s="180">
        <f>IF(N220="zákl. přenesená",J220,0)</f>
        <v>0</v>
      </c>
      <c r="BH220" s="180">
        <f>IF(N220="sníž. přenesená",J220,0)</f>
        <v>0</v>
      </c>
      <c r="BI220" s="180">
        <f>IF(N220="nulová",J220,0)</f>
        <v>0</v>
      </c>
      <c r="BJ220" s="23" t="s">
        <v>79</v>
      </c>
      <c r="BK220" s="180">
        <f>ROUND(I220*H220,2)</f>
        <v>0</v>
      </c>
      <c r="BL220" s="23" t="s">
        <v>213</v>
      </c>
      <c r="BM220" s="23" t="s">
        <v>426</v>
      </c>
    </row>
    <row r="221" spans="2:65" s="11" customFormat="1">
      <c r="B221" s="191"/>
      <c r="D221" s="192" t="s">
        <v>153</v>
      </c>
      <c r="E221" s="193" t="s">
        <v>5</v>
      </c>
      <c r="F221" s="194" t="s">
        <v>427</v>
      </c>
      <c r="H221" s="195">
        <v>24.53</v>
      </c>
      <c r="I221" s="196"/>
      <c r="L221" s="191"/>
      <c r="M221" s="197"/>
      <c r="N221" s="198"/>
      <c r="O221" s="198"/>
      <c r="P221" s="198"/>
      <c r="Q221" s="198"/>
      <c r="R221" s="198"/>
      <c r="S221" s="198"/>
      <c r="T221" s="199"/>
      <c r="AT221" s="193" t="s">
        <v>153</v>
      </c>
      <c r="AU221" s="193" t="s">
        <v>81</v>
      </c>
      <c r="AV221" s="11" t="s">
        <v>81</v>
      </c>
      <c r="AW221" s="11" t="s">
        <v>34</v>
      </c>
      <c r="AX221" s="11" t="s">
        <v>79</v>
      </c>
      <c r="AY221" s="193" t="s">
        <v>134</v>
      </c>
    </row>
    <row r="222" spans="2:65" s="1" customFormat="1" ht="25.5" customHeight="1">
      <c r="B222" s="168"/>
      <c r="C222" s="169" t="s">
        <v>428</v>
      </c>
      <c r="D222" s="169" t="s">
        <v>137</v>
      </c>
      <c r="E222" s="170" t="s">
        <v>429</v>
      </c>
      <c r="F222" s="171" t="s">
        <v>430</v>
      </c>
      <c r="G222" s="172" t="s">
        <v>151</v>
      </c>
      <c r="H222" s="173">
        <v>24.9</v>
      </c>
      <c r="I222" s="174"/>
      <c r="J222" s="175">
        <f>ROUND(I222*H222,2)</f>
        <v>0</v>
      </c>
      <c r="K222" s="171" t="s">
        <v>141</v>
      </c>
      <c r="L222" s="40"/>
      <c r="M222" s="176" t="s">
        <v>5</v>
      </c>
      <c r="N222" s="177" t="s">
        <v>42</v>
      </c>
      <c r="O222" s="41"/>
      <c r="P222" s="178">
        <f>O222*H222</f>
        <v>0</v>
      </c>
      <c r="Q222" s="178">
        <v>3.5000000000000001E-3</v>
      </c>
      <c r="R222" s="178">
        <f>Q222*H222</f>
        <v>8.7149999999999991E-2</v>
      </c>
      <c r="S222" s="178">
        <v>0</v>
      </c>
      <c r="T222" s="179">
        <f>S222*H222</f>
        <v>0</v>
      </c>
      <c r="AR222" s="23" t="s">
        <v>213</v>
      </c>
      <c r="AT222" s="23" t="s">
        <v>137</v>
      </c>
      <c r="AU222" s="23" t="s">
        <v>81</v>
      </c>
      <c r="AY222" s="23" t="s">
        <v>134</v>
      </c>
      <c r="BE222" s="180">
        <f>IF(N222="základní",J222,0)</f>
        <v>0</v>
      </c>
      <c r="BF222" s="180">
        <f>IF(N222="snížená",J222,0)</f>
        <v>0</v>
      </c>
      <c r="BG222" s="180">
        <f>IF(N222="zákl. přenesená",J222,0)</f>
        <v>0</v>
      </c>
      <c r="BH222" s="180">
        <f>IF(N222="sníž. přenesená",J222,0)</f>
        <v>0</v>
      </c>
      <c r="BI222" s="180">
        <f>IF(N222="nulová",J222,0)</f>
        <v>0</v>
      </c>
      <c r="BJ222" s="23" t="s">
        <v>79</v>
      </c>
      <c r="BK222" s="180">
        <f>ROUND(I222*H222,2)</f>
        <v>0</v>
      </c>
      <c r="BL222" s="23" t="s">
        <v>213</v>
      </c>
      <c r="BM222" s="23" t="s">
        <v>431</v>
      </c>
    </row>
    <row r="223" spans="2:65" s="11" customFormat="1">
      <c r="B223" s="191"/>
      <c r="D223" s="192" t="s">
        <v>153</v>
      </c>
      <c r="E223" s="193" t="s">
        <v>5</v>
      </c>
      <c r="F223" s="194" t="s">
        <v>432</v>
      </c>
      <c r="H223" s="195">
        <v>24.9</v>
      </c>
      <c r="I223" s="196"/>
      <c r="L223" s="191"/>
      <c r="M223" s="197"/>
      <c r="N223" s="198"/>
      <c r="O223" s="198"/>
      <c r="P223" s="198"/>
      <c r="Q223" s="198"/>
      <c r="R223" s="198"/>
      <c r="S223" s="198"/>
      <c r="T223" s="199"/>
      <c r="AT223" s="193" t="s">
        <v>153</v>
      </c>
      <c r="AU223" s="193" t="s">
        <v>81</v>
      </c>
      <c r="AV223" s="11" t="s">
        <v>81</v>
      </c>
      <c r="AW223" s="11" t="s">
        <v>34</v>
      </c>
      <c r="AX223" s="11" t="s">
        <v>79</v>
      </c>
      <c r="AY223" s="193" t="s">
        <v>134</v>
      </c>
    </row>
    <row r="224" spans="2:65" s="1" customFormat="1" ht="16.5" customHeight="1">
      <c r="B224" s="168"/>
      <c r="C224" s="181" t="s">
        <v>433</v>
      </c>
      <c r="D224" s="181" t="s">
        <v>144</v>
      </c>
      <c r="E224" s="182" t="s">
        <v>434</v>
      </c>
      <c r="F224" s="183" t="s">
        <v>435</v>
      </c>
      <c r="G224" s="184" t="s">
        <v>151</v>
      </c>
      <c r="H224" s="185">
        <v>26.145</v>
      </c>
      <c r="I224" s="186"/>
      <c r="J224" s="187">
        <f>ROUND(I224*H224,2)</f>
        <v>0</v>
      </c>
      <c r="K224" s="183" t="s">
        <v>5</v>
      </c>
      <c r="L224" s="188"/>
      <c r="M224" s="189" t="s">
        <v>5</v>
      </c>
      <c r="N224" s="190" t="s">
        <v>42</v>
      </c>
      <c r="O224" s="41"/>
      <c r="P224" s="178">
        <f>O224*H224</f>
        <v>0</v>
      </c>
      <c r="Q224" s="178">
        <v>1.9199999999999998E-2</v>
      </c>
      <c r="R224" s="178">
        <f>Q224*H224</f>
        <v>0.50198399999999999</v>
      </c>
      <c r="S224" s="178">
        <v>0</v>
      </c>
      <c r="T224" s="179">
        <f>S224*H224</f>
        <v>0</v>
      </c>
      <c r="AR224" s="23" t="s">
        <v>300</v>
      </c>
      <c r="AT224" s="23" t="s">
        <v>144</v>
      </c>
      <c r="AU224" s="23" t="s">
        <v>81</v>
      </c>
      <c r="AY224" s="23" t="s">
        <v>134</v>
      </c>
      <c r="BE224" s="180">
        <f>IF(N224="základní",J224,0)</f>
        <v>0</v>
      </c>
      <c r="BF224" s="180">
        <f>IF(N224="snížená",J224,0)</f>
        <v>0</v>
      </c>
      <c r="BG224" s="180">
        <f>IF(N224="zákl. přenesená",J224,0)</f>
        <v>0</v>
      </c>
      <c r="BH224" s="180">
        <f>IF(N224="sníž. přenesená",J224,0)</f>
        <v>0</v>
      </c>
      <c r="BI224" s="180">
        <f>IF(N224="nulová",J224,0)</f>
        <v>0</v>
      </c>
      <c r="BJ224" s="23" t="s">
        <v>79</v>
      </c>
      <c r="BK224" s="180">
        <f>ROUND(I224*H224,2)</f>
        <v>0</v>
      </c>
      <c r="BL224" s="23" t="s">
        <v>213</v>
      </c>
      <c r="BM224" s="23" t="s">
        <v>436</v>
      </c>
    </row>
    <row r="225" spans="2:65" s="11" customFormat="1">
      <c r="B225" s="191"/>
      <c r="D225" s="192" t="s">
        <v>153</v>
      </c>
      <c r="E225" s="193" t="s">
        <v>5</v>
      </c>
      <c r="F225" s="194" t="s">
        <v>437</v>
      </c>
      <c r="H225" s="195">
        <v>26.145</v>
      </c>
      <c r="I225" s="196"/>
      <c r="L225" s="191"/>
      <c r="M225" s="197"/>
      <c r="N225" s="198"/>
      <c r="O225" s="198"/>
      <c r="P225" s="198"/>
      <c r="Q225" s="198"/>
      <c r="R225" s="198"/>
      <c r="S225" s="198"/>
      <c r="T225" s="199"/>
      <c r="AT225" s="193" t="s">
        <v>153</v>
      </c>
      <c r="AU225" s="193" t="s">
        <v>81</v>
      </c>
      <c r="AV225" s="11" t="s">
        <v>81</v>
      </c>
      <c r="AW225" s="11" t="s">
        <v>34</v>
      </c>
      <c r="AX225" s="11" t="s">
        <v>79</v>
      </c>
      <c r="AY225" s="193" t="s">
        <v>134</v>
      </c>
    </row>
    <row r="226" spans="2:65" s="1" customFormat="1" ht="16.5" customHeight="1">
      <c r="B226" s="168"/>
      <c r="C226" s="169" t="s">
        <v>438</v>
      </c>
      <c r="D226" s="169" t="s">
        <v>137</v>
      </c>
      <c r="E226" s="170" t="s">
        <v>439</v>
      </c>
      <c r="F226" s="171" t="s">
        <v>440</v>
      </c>
      <c r="G226" s="172" t="s">
        <v>151</v>
      </c>
      <c r="H226" s="173">
        <v>24.9</v>
      </c>
      <c r="I226" s="174"/>
      <c r="J226" s="175">
        <f>ROUND(I226*H226,2)</f>
        <v>0</v>
      </c>
      <c r="K226" s="171" t="s">
        <v>141</v>
      </c>
      <c r="L226" s="40"/>
      <c r="M226" s="176" t="s">
        <v>5</v>
      </c>
      <c r="N226" s="177" t="s">
        <v>42</v>
      </c>
      <c r="O226" s="41"/>
      <c r="P226" s="178">
        <f>O226*H226</f>
        <v>0</v>
      </c>
      <c r="Q226" s="178">
        <v>0</v>
      </c>
      <c r="R226" s="178">
        <f>Q226*H226</f>
        <v>0</v>
      </c>
      <c r="S226" s="178">
        <v>0</v>
      </c>
      <c r="T226" s="179">
        <f>S226*H226</f>
        <v>0</v>
      </c>
      <c r="AR226" s="23" t="s">
        <v>213</v>
      </c>
      <c r="AT226" s="23" t="s">
        <v>137</v>
      </c>
      <c r="AU226" s="23" t="s">
        <v>81</v>
      </c>
      <c r="AY226" s="23" t="s">
        <v>134</v>
      </c>
      <c r="BE226" s="180">
        <f>IF(N226="základní",J226,0)</f>
        <v>0</v>
      </c>
      <c r="BF226" s="180">
        <f>IF(N226="snížená",J226,0)</f>
        <v>0</v>
      </c>
      <c r="BG226" s="180">
        <f>IF(N226="zákl. přenesená",J226,0)</f>
        <v>0</v>
      </c>
      <c r="BH226" s="180">
        <f>IF(N226="sníž. přenesená",J226,0)</f>
        <v>0</v>
      </c>
      <c r="BI226" s="180">
        <f>IF(N226="nulová",J226,0)</f>
        <v>0</v>
      </c>
      <c r="BJ226" s="23" t="s">
        <v>79</v>
      </c>
      <c r="BK226" s="180">
        <f>ROUND(I226*H226,2)</f>
        <v>0</v>
      </c>
      <c r="BL226" s="23" t="s">
        <v>213</v>
      </c>
      <c r="BM226" s="23" t="s">
        <v>441</v>
      </c>
    </row>
    <row r="227" spans="2:65" s="1" customFormat="1" ht="16.5" customHeight="1">
      <c r="B227" s="168"/>
      <c r="C227" s="169" t="s">
        <v>442</v>
      </c>
      <c r="D227" s="169" t="s">
        <v>137</v>
      </c>
      <c r="E227" s="170" t="s">
        <v>443</v>
      </c>
      <c r="F227" s="171" t="s">
        <v>444</v>
      </c>
      <c r="G227" s="172" t="s">
        <v>151</v>
      </c>
      <c r="H227" s="173">
        <v>49.8</v>
      </c>
      <c r="I227" s="174"/>
      <c r="J227" s="175">
        <f>ROUND(I227*H227,2)</f>
        <v>0</v>
      </c>
      <c r="K227" s="171" t="s">
        <v>141</v>
      </c>
      <c r="L227" s="40"/>
      <c r="M227" s="176" t="s">
        <v>5</v>
      </c>
      <c r="N227" s="177" t="s">
        <v>42</v>
      </c>
      <c r="O227" s="41"/>
      <c r="P227" s="178">
        <f>O227*H227</f>
        <v>0</v>
      </c>
      <c r="Q227" s="178">
        <v>2.9999999999999997E-4</v>
      </c>
      <c r="R227" s="178">
        <f>Q227*H227</f>
        <v>1.4939999999999998E-2</v>
      </c>
      <c r="S227" s="178">
        <v>0</v>
      </c>
      <c r="T227" s="179">
        <f>S227*H227</f>
        <v>0</v>
      </c>
      <c r="AR227" s="23" t="s">
        <v>213</v>
      </c>
      <c r="AT227" s="23" t="s">
        <v>137</v>
      </c>
      <c r="AU227" s="23" t="s">
        <v>81</v>
      </c>
      <c r="AY227" s="23" t="s">
        <v>134</v>
      </c>
      <c r="BE227" s="180">
        <f>IF(N227="základní",J227,0)</f>
        <v>0</v>
      </c>
      <c r="BF227" s="180">
        <f>IF(N227="snížená",J227,0)</f>
        <v>0</v>
      </c>
      <c r="BG227" s="180">
        <f>IF(N227="zákl. přenesená",J227,0)</f>
        <v>0</v>
      </c>
      <c r="BH227" s="180">
        <f>IF(N227="sníž. přenesená",J227,0)</f>
        <v>0</v>
      </c>
      <c r="BI227" s="180">
        <f>IF(N227="nulová",J227,0)</f>
        <v>0</v>
      </c>
      <c r="BJ227" s="23" t="s">
        <v>79</v>
      </c>
      <c r="BK227" s="180">
        <f>ROUND(I227*H227,2)</f>
        <v>0</v>
      </c>
      <c r="BL227" s="23" t="s">
        <v>213</v>
      </c>
      <c r="BM227" s="23" t="s">
        <v>445</v>
      </c>
    </row>
    <row r="228" spans="2:65" s="11" customFormat="1">
      <c r="B228" s="191"/>
      <c r="D228" s="192" t="s">
        <v>153</v>
      </c>
      <c r="E228" s="193" t="s">
        <v>5</v>
      </c>
      <c r="F228" s="194" t="s">
        <v>446</v>
      </c>
      <c r="H228" s="195">
        <v>49.8</v>
      </c>
      <c r="I228" s="196"/>
      <c r="L228" s="191"/>
      <c r="M228" s="197"/>
      <c r="N228" s="198"/>
      <c r="O228" s="198"/>
      <c r="P228" s="198"/>
      <c r="Q228" s="198"/>
      <c r="R228" s="198"/>
      <c r="S228" s="198"/>
      <c r="T228" s="199"/>
      <c r="AT228" s="193" t="s">
        <v>153</v>
      </c>
      <c r="AU228" s="193" t="s">
        <v>81</v>
      </c>
      <c r="AV228" s="11" t="s">
        <v>81</v>
      </c>
      <c r="AW228" s="11" t="s">
        <v>34</v>
      </c>
      <c r="AX228" s="11" t="s">
        <v>79</v>
      </c>
      <c r="AY228" s="193" t="s">
        <v>134</v>
      </c>
    </row>
    <row r="229" spans="2:65" s="1" customFormat="1" ht="16.5" customHeight="1">
      <c r="B229" s="168"/>
      <c r="C229" s="169" t="s">
        <v>174</v>
      </c>
      <c r="D229" s="169" t="s">
        <v>137</v>
      </c>
      <c r="E229" s="170" t="s">
        <v>447</v>
      </c>
      <c r="F229" s="171" t="s">
        <v>448</v>
      </c>
      <c r="G229" s="172" t="s">
        <v>151</v>
      </c>
      <c r="H229" s="173">
        <v>24.9</v>
      </c>
      <c r="I229" s="174"/>
      <c r="J229" s="175">
        <f>ROUND(I229*H229,2)</f>
        <v>0</v>
      </c>
      <c r="K229" s="171" t="s">
        <v>141</v>
      </c>
      <c r="L229" s="40"/>
      <c r="M229" s="176" t="s">
        <v>5</v>
      </c>
      <c r="N229" s="177" t="s">
        <v>42</v>
      </c>
      <c r="O229" s="41"/>
      <c r="P229" s="178">
        <f>O229*H229</f>
        <v>0</v>
      </c>
      <c r="Q229" s="178">
        <v>7.7000000000000002E-3</v>
      </c>
      <c r="R229" s="178">
        <f>Q229*H229</f>
        <v>0.19172999999999998</v>
      </c>
      <c r="S229" s="178">
        <v>0</v>
      </c>
      <c r="T229" s="179">
        <f>S229*H229</f>
        <v>0</v>
      </c>
      <c r="AR229" s="23" t="s">
        <v>213</v>
      </c>
      <c r="AT229" s="23" t="s">
        <v>137</v>
      </c>
      <c r="AU229" s="23" t="s">
        <v>81</v>
      </c>
      <c r="AY229" s="23" t="s">
        <v>134</v>
      </c>
      <c r="BE229" s="180">
        <f>IF(N229="základní",J229,0)</f>
        <v>0</v>
      </c>
      <c r="BF229" s="180">
        <f>IF(N229="snížená",J229,0)</f>
        <v>0</v>
      </c>
      <c r="BG229" s="180">
        <f>IF(N229="zákl. přenesená",J229,0)</f>
        <v>0</v>
      </c>
      <c r="BH229" s="180">
        <f>IF(N229="sníž. přenesená",J229,0)</f>
        <v>0</v>
      </c>
      <c r="BI229" s="180">
        <f>IF(N229="nulová",J229,0)</f>
        <v>0</v>
      </c>
      <c r="BJ229" s="23" t="s">
        <v>79</v>
      </c>
      <c r="BK229" s="180">
        <f>ROUND(I229*H229,2)</f>
        <v>0</v>
      </c>
      <c r="BL229" s="23" t="s">
        <v>213</v>
      </c>
      <c r="BM229" s="23" t="s">
        <v>449</v>
      </c>
    </row>
    <row r="230" spans="2:65" s="11" customFormat="1">
      <c r="B230" s="191"/>
      <c r="D230" s="192" t="s">
        <v>153</v>
      </c>
      <c r="E230" s="193" t="s">
        <v>5</v>
      </c>
      <c r="F230" s="194" t="s">
        <v>432</v>
      </c>
      <c r="H230" s="195">
        <v>24.9</v>
      </c>
      <c r="I230" s="196"/>
      <c r="L230" s="191"/>
      <c r="M230" s="197"/>
      <c r="N230" s="198"/>
      <c r="O230" s="198"/>
      <c r="P230" s="198"/>
      <c r="Q230" s="198"/>
      <c r="R230" s="198"/>
      <c r="S230" s="198"/>
      <c r="T230" s="199"/>
      <c r="AT230" s="193" t="s">
        <v>153</v>
      </c>
      <c r="AU230" s="193" t="s">
        <v>81</v>
      </c>
      <c r="AV230" s="11" t="s">
        <v>81</v>
      </c>
      <c r="AW230" s="11" t="s">
        <v>34</v>
      </c>
      <c r="AX230" s="11" t="s">
        <v>79</v>
      </c>
      <c r="AY230" s="193" t="s">
        <v>134</v>
      </c>
    </row>
    <row r="231" spans="2:65" s="1" customFormat="1" ht="25.5" customHeight="1">
      <c r="B231" s="168"/>
      <c r="C231" s="169" t="s">
        <v>450</v>
      </c>
      <c r="D231" s="169" t="s">
        <v>137</v>
      </c>
      <c r="E231" s="170" t="s">
        <v>451</v>
      </c>
      <c r="F231" s="171" t="s">
        <v>452</v>
      </c>
      <c r="G231" s="172" t="s">
        <v>151</v>
      </c>
      <c r="H231" s="173">
        <v>24.9</v>
      </c>
      <c r="I231" s="174"/>
      <c r="J231" s="175">
        <f>ROUND(I231*H231,2)</f>
        <v>0</v>
      </c>
      <c r="K231" s="171" t="s">
        <v>141</v>
      </c>
      <c r="L231" s="40"/>
      <c r="M231" s="176" t="s">
        <v>5</v>
      </c>
      <c r="N231" s="177" t="s">
        <v>42</v>
      </c>
      <c r="O231" s="41"/>
      <c r="P231" s="178">
        <f>O231*H231</f>
        <v>0</v>
      </c>
      <c r="Q231" s="178">
        <v>1.9300000000000001E-3</v>
      </c>
      <c r="R231" s="178">
        <f>Q231*H231</f>
        <v>4.8057000000000002E-2</v>
      </c>
      <c r="S231" s="178">
        <v>0</v>
      </c>
      <c r="T231" s="179">
        <f>S231*H231</f>
        <v>0</v>
      </c>
      <c r="AR231" s="23" t="s">
        <v>213</v>
      </c>
      <c r="AT231" s="23" t="s">
        <v>137</v>
      </c>
      <c r="AU231" s="23" t="s">
        <v>81</v>
      </c>
      <c r="AY231" s="23" t="s">
        <v>134</v>
      </c>
      <c r="BE231" s="180">
        <f>IF(N231="základní",J231,0)</f>
        <v>0</v>
      </c>
      <c r="BF231" s="180">
        <f>IF(N231="snížená",J231,0)</f>
        <v>0</v>
      </c>
      <c r="BG231" s="180">
        <f>IF(N231="zákl. přenesená",J231,0)</f>
        <v>0</v>
      </c>
      <c r="BH231" s="180">
        <f>IF(N231="sníž. přenesená",J231,0)</f>
        <v>0</v>
      </c>
      <c r="BI231" s="180">
        <f>IF(N231="nulová",J231,0)</f>
        <v>0</v>
      </c>
      <c r="BJ231" s="23" t="s">
        <v>79</v>
      </c>
      <c r="BK231" s="180">
        <f>ROUND(I231*H231,2)</f>
        <v>0</v>
      </c>
      <c r="BL231" s="23" t="s">
        <v>213</v>
      </c>
      <c r="BM231" s="23" t="s">
        <v>453</v>
      </c>
    </row>
    <row r="232" spans="2:65" s="1" customFormat="1" ht="16.5" customHeight="1">
      <c r="B232" s="168"/>
      <c r="C232" s="169" t="s">
        <v>454</v>
      </c>
      <c r="D232" s="169" t="s">
        <v>137</v>
      </c>
      <c r="E232" s="170" t="s">
        <v>455</v>
      </c>
      <c r="F232" s="171" t="s">
        <v>456</v>
      </c>
      <c r="G232" s="172" t="s">
        <v>298</v>
      </c>
      <c r="H232" s="173">
        <v>0.85899999999999999</v>
      </c>
      <c r="I232" s="174"/>
      <c r="J232" s="175">
        <f>ROUND(I232*H232,2)</f>
        <v>0</v>
      </c>
      <c r="K232" s="171" t="s">
        <v>141</v>
      </c>
      <c r="L232" s="40"/>
      <c r="M232" s="176" t="s">
        <v>5</v>
      </c>
      <c r="N232" s="177" t="s">
        <v>42</v>
      </c>
      <c r="O232" s="41"/>
      <c r="P232" s="178">
        <f>O232*H232</f>
        <v>0</v>
      </c>
      <c r="Q232" s="178">
        <v>0</v>
      </c>
      <c r="R232" s="178">
        <f>Q232*H232</f>
        <v>0</v>
      </c>
      <c r="S232" s="178">
        <v>0</v>
      </c>
      <c r="T232" s="179">
        <f>S232*H232</f>
        <v>0</v>
      </c>
      <c r="AR232" s="23" t="s">
        <v>213</v>
      </c>
      <c r="AT232" s="23" t="s">
        <v>137</v>
      </c>
      <c r="AU232" s="23" t="s">
        <v>81</v>
      </c>
      <c r="AY232" s="23" t="s">
        <v>134</v>
      </c>
      <c r="BE232" s="180">
        <f>IF(N232="základní",J232,0)</f>
        <v>0</v>
      </c>
      <c r="BF232" s="180">
        <f>IF(N232="snížená",J232,0)</f>
        <v>0</v>
      </c>
      <c r="BG232" s="180">
        <f>IF(N232="zákl. přenesená",J232,0)</f>
        <v>0</v>
      </c>
      <c r="BH232" s="180">
        <f>IF(N232="sníž. přenesená",J232,0)</f>
        <v>0</v>
      </c>
      <c r="BI232" s="180">
        <f>IF(N232="nulová",J232,0)</f>
        <v>0</v>
      </c>
      <c r="BJ232" s="23" t="s">
        <v>79</v>
      </c>
      <c r="BK232" s="180">
        <f>ROUND(I232*H232,2)</f>
        <v>0</v>
      </c>
      <c r="BL232" s="23" t="s">
        <v>213</v>
      </c>
      <c r="BM232" s="23" t="s">
        <v>457</v>
      </c>
    </row>
    <row r="233" spans="2:65" s="10" customFormat="1" ht="29.9" customHeight="1">
      <c r="B233" s="155"/>
      <c r="D233" s="156" t="s">
        <v>70</v>
      </c>
      <c r="E233" s="166" t="s">
        <v>458</v>
      </c>
      <c r="F233" s="166" t="s">
        <v>459</v>
      </c>
      <c r="I233" s="158"/>
      <c r="J233" s="167">
        <f>BK233</f>
        <v>0</v>
      </c>
      <c r="L233" s="155"/>
      <c r="M233" s="160"/>
      <c r="N233" s="161"/>
      <c r="O233" s="161"/>
      <c r="P233" s="162">
        <f>SUM(P234:P253)</f>
        <v>0</v>
      </c>
      <c r="Q233" s="161"/>
      <c r="R233" s="162">
        <f>SUM(R234:R253)</f>
        <v>0.73274059999999996</v>
      </c>
      <c r="S233" s="161"/>
      <c r="T233" s="163">
        <f>SUM(T234:T253)</f>
        <v>0</v>
      </c>
      <c r="AR233" s="156" t="s">
        <v>81</v>
      </c>
      <c r="AT233" s="164" t="s">
        <v>70</v>
      </c>
      <c r="AU233" s="164" t="s">
        <v>79</v>
      </c>
      <c r="AY233" s="156" t="s">
        <v>134</v>
      </c>
      <c r="BK233" s="165">
        <f>SUM(BK234:BK253)</f>
        <v>0</v>
      </c>
    </row>
    <row r="234" spans="2:65" s="1" customFormat="1" ht="25.5" customHeight="1">
      <c r="B234" s="168"/>
      <c r="C234" s="169" t="s">
        <v>460</v>
      </c>
      <c r="D234" s="169" t="s">
        <v>137</v>
      </c>
      <c r="E234" s="170" t="s">
        <v>461</v>
      </c>
      <c r="F234" s="171" t="s">
        <v>462</v>
      </c>
      <c r="G234" s="172" t="s">
        <v>206</v>
      </c>
      <c r="H234" s="173">
        <v>12.5</v>
      </c>
      <c r="I234" s="174"/>
      <c r="J234" s="175">
        <f>ROUND(I234*H234,2)</f>
        <v>0</v>
      </c>
      <c r="K234" s="171" t="s">
        <v>141</v>
      </c>
      <c r="L234" s="40"/>
      <c r="M234" s="176" t="s">
        <v>5</v>
      </c>
      <c r="N234" s="177" t="s">
        <v>42</v>
      </c>
      <c r="O234" s="41"/>
      <c r="P234" s="178">
        <f>O234*H234</f>
        <v>0</v>
      </c>
      <c r="Q234" s="178">
        <v>5.0000000000000002E-5</v>
      </c>
      <c r="R234" s="178">
        <f>Q234*H234</f>
        <v>6.2500000000000001E-4</v>
      </c>
      <c r="S234" s="178">
        <v>0</v>
      </c>
      <c r="T234" s="179">
        <f>S234*H234</f>
        <v>0</v>
      </c>
      <c r="AR234" s="23" t="s">
        <v>213</v>
      </c>
      <c r="AT234" s="23" t="s">
        <v>137</v>
      </c>
      <c r="AU234" s="23" t="s">
        <v>81</v>
      </c>
      <c r="AY234" s="23" t="s">
        <v>134</v>
      </c>
      <c r="BE234" s="180">
        <f>IF(N234="základní",J234,0)</f>
        <v>0</v>
      </c>
      <c r="BF234" s="180">
        <f>IF(N234="snížená",J234,0)</f>
        <v>0</v>
      </c>
      <c r="BG234" s="180">
        <f>IF(N234="zákl. přenesená",J234,0)</f>
        <v>0</v>
      </c>
      <c r="BH234" s="180">
        <f>IF(N234="sníž. přenesená",J234,0)</f>
        <v>0</v>
      </c>
      <c r="BI234" s="180">
        <f>IF(N234="nulová",J234,0)</f>
        <v>0</v>
      </c>
      <c r="BJ234" s="23" t="s">
        <v>79</v>
      </c>
      <c r="BK234" s="180">
        <f>ROUND(I234*H234,2)</f>
        <v>0</v>
      </c>
      <c r="BL234" s="23" t="s">
        <v>213</v>
      </c>
      <c r="BM234" s="23" t="s">
        <v>463</v>
      </c>
    </row>
    <row r="235" spans="2:65" s="1" customFormat="1" ht="16.5" customHeight="1">
      <c r="B235" s="168"/>
      <c r="C235" s="181" t="s">
        <v>464</v>
      </c>
      <c r="D235" s="181" t="s">
        <v>144</v>
      </c>
      <c r="E235" s="182" t="s">
        <v>465</v>
      </c>
      <c r="F235" s="183" t="s">
        <v>466</v>
      </c>
      <c r="G235" s="184" t="s">
        <v>206</v>
      </c>
      <c r="H235" s="185">
        <v>13.75</v>
      </c>
      <c r="I235" s="186"/>
      <c r="J235" s="187">
        <f>ROUND(I235*H235,2)</f>
        <v>0</v>
      </c>
      <c r="K235" s="183" t="s">
        <v>5</v>
      </c>
      <c r="L235" s="188"/>
      <c r="M235" s="189" t="s">
        <v>5</v>
      </c>
      <c r="N235" s="190" t="s">
        <v>42</v>
      </c>
      <c r="O235" s="41"/>
      <c r="P235" s="178">
        <f>O235*H235</f>
        <v>0</v>
      </c>
      <c r="Q235" s="178">
        <v>2.0000000000000001E-4</v>
      </c>
      <c r="R235" s="178">
        <f>Q235*H235</f>
        <v>2.7500000000000003E-3</v>
      </c>
      <c r="S235" s="178">
        <v>0</v>
      </c>
      <c r="T235" s="179">
        <f>S235*H235</f>
        <v>0</v>
      </c>
      <c r="AR235" s="23" t="s">
        <v>300</v>
      </c>
      <c r="AT235" s="23" t="s">
        <v>144</v>
      </c>
      <c r="AU235" s="23" t="s">
        <v>81</v>
      </c>
      <c r="AY235" s="23" t="s">
        <v>134</v>
      </c>
      <c r="BE235" s="180">
        <f>IF(N235="základní",J235,0)</f>
        <v>0</v>
      </c>
      <c r="BF235" s="180">
        <f>IF(N235="snížená",J235,0)</f>
        <v>0</v>
      </c>
      <c r="BG235" s="180">
        <f>IF(N235="zákl. přenesená",J235,0)</f>
        <v>0</v>
      </c>
      <c r="BH235" s="180">
        <f>IF(N235="sníž. přenesená",J235,0)</f>
        <v>0</v>
      </c>
      <c r="BI235" s="180">
        <f>IF(N235="nulová",J235,0)</f>
        <v>0</v>
      </c>
      <c r="BJ235" s="23" t="s">
        <v>79</v>
      </c>
      <c r="BK235" s="180">
        <f>ROUND(I235*H235,2)</f>
        <v>0</v>
      </c>
      <c r="BL235" s="23" t="s">
        <v>213</v>
      </c>
      <c r="BM235" s="23" t="s">
        <v>467</v>
      </c>
    </row>
    <row r="236" spans="2:65" s="11" customFormat="1">
      <c r="B236" s="191"/>
      <c r="D236" s="192" t="s">
        <v>153</v>
      </c>
      <c r="E236" s="193" t="s">
        <v>5</v>
      </c>
      <c r="F236" s="194" t="s">
        <v>468</v>
      </c>
      <c r="H236" s="195">
        <v>13.75</v>
      </c>
      <c r="I236" s="196"/>
      <c r="L236" s="191"/>
      <c r="M236" s="197"/>
      <c r="N236" s="198"/>
      <c r="O236" s="198"/>
      <c r="P236" s="198"/>
      <c r="Q236" s="198"/>
      <c r="R236" s="198"/>
      <c r="S236" s="198"/>
      <c r="T236" s="199"/>
      <c r="AT236" s="193" t="s">
        <v>153</v>
      </c>
      <c r="AU236" s="193" t="s">
        <v>81</v>
      </c>
      <c r="AV236" s="11" t="s">
        <v>81</v>
      </c>
      <c r="AW236" s="11" t="s">
        <v>34</v>
      </c>
      <c r="AX236" s="11" t="s">
        <v>79</v>
      </c>
      <c r="AY236" s="193" t="s">
        <v>134</v>
      </c>
    </row>
    <row r="237" spans="2:65" s="1" customFormat="1" ht="25.5" customHeight="1">
      <c r="B237" s="168"/>
      <c r="C237" s="169" t="s">
        <v>469</v>
      </c>
      <c r="D237" s="169" t="s">
        <v>137</v>
      </c>
      <c r="E237" s="170" t="s">
        <v>470</v>
      </c>
      <c r="F237" s="171" t="s">
        <v>471</v>
      </c>
      <c r="G237" s="172" t="s">
        <v>151</v>
      </c>
      <c r="H237" s="173">
        <v>25.2</v>
      </c>
      <c r="I237" s="174"/>
      <c r="J237" s="175">
        <f>ROUND(I237*H237,2)</f>
        <v>0</v>
      </c>
      <c r="K237" s="171" t="s">
        <v>141</v>
      </c>
      <c r="L237" s="40"/>
      <c r="M237" s="176" t="s">
        <v>5</v>
      </c>
      <c r="N237" s="177" t="s">
        <v>42</v>
      </c>
      <c r="O237" s="41"/>
      <c r="P237" s="178">
        <f>O237*H237</f>
        <v>0</v>
      </c>
      <c r="Q237" s="178">
        <v>6.9999999999999994E-5</v>
      </c>
      <c r="R237" s="178">
        <f>Q237*H237</f>
        <v>1.7639999999999997E-3</v>
      </c>
      <c r="S237" s="178">
        <v>0</v>
      </c>
      <c r="T237" s="179">
        <f>S237*H237</f>
        <v>0</v>
      </c>
      <c r="AR237" s="23" t="s">
        <v>213</v>
      </c>
      <c r="AT237" s="23" t="s">
        <v>137</v>
      </c>
      <c r="AU237" s="23" t="s">
        <v>81</v>
      </c>
      <c r="AY237" s="23" t="s">
        <v>134</v>
      </c>
      <c r="BE237" s="180">
        <f>IF(N237="základní",J237,0)</f>
        <v>0</v>
      </c>
      <c r="BF237" s="180">
        <f>IF(N237="snížená",J237,0)</f>
        <v>0</v>
      </c>
      <c r="BG237" s="180">
        <f>IF(N237="zákl. přenesená",J237,0)</f>
        <v>0</v>
      </c>
      <c r="BH237" s="180">
        <f>IF(N237="sníž. přenesená",J237,0)</f>
        <v>0</v>
      </c>
      <c r="BI237" s="180">
        <f>IF(N237="nulová",J237,0)</f>
        <v>0</v>
      </c>
      <c r="BJ237" s="23" t="s">
        <v>79</v>
      </c>
      <c r="BK237" s="180">
        <f>ROUND(I237*H237,2)</f>
        <v>0</v>
      </c>
      <c r="BL237" s="23" t="s">
        <v>213</v>
      </c>
      <c r="BM237" s="23" t="s">
        <v>472</v>
      </c>
    </row>
    <row r="238" spans="2:65" s="11" customFormat="1">
      <c r="B238" s="191"/>
      <c r="D238" s="192" t="s">
        <v>153</v>
      </c>
      <c r="E238" s="193" t="s">
        <v>5</v>
      </c>
      <c r="F238" s="194" t="s">
        <v>473</v>
      </c>
      <c r="H238" s="195">
        <v>25.2</v>
      </c>
      <c r="I238" s="196"/>
      <c r="L238" s="191"/>
      <c r="M238" s="197"/>
      <c r="N238" s="198"/>
      <c r="O238" s="198"/>
      <c r="P238" s="198"/>
      <c r="Q238" s="198"/>
      <c r="R238" s="198"/>
      <c r="S238" s="198"/>
      <c r="T238" s="199"/>
      <c r="AT238" s="193" t="s">
        <v>153</v>
      </c>
      <c r="AU238" s="193" t="s">
        <v>81</v>
      </c>
      <c r="AV238" s="11" t="s">
        <v>81</v>
      </c>
      <c r="AW238" s="11" t="s">
        <v>34</v>
      </c>
      <c r="AX238" s="11" t="s">
        <v>79</v>
      </c>
      <c r="AY238" s="193" t="s">
        <v>134</v>
      </c>
    </row>
    <row r="239" spans="2:65" s="1" customFormat="1" ht="16.5" customHeight="1">
      <c r="B239" s="168"/>
      <c r="C239" s="169" t="s">
        <v>474</v>
      </c>
      <c r="D239" s="169" t="s">
        <v>137</v>
      </c>
      <c r="E239" s="170" t="s">
        <v>475</v>
      </c>
      <c r="F239" s="171" t="s">
        <v>476</v>
      </c>
      <c r="G239" s="172" t="s">
        <v>151</v>
      </c>
      <c r="H239" s="173">
        <v>25.2</v>
      </c>
      <c r="I239" s="174"/>
      <c r="J239" s="175">
        <f>ROUND(I239*H239,2)</f>
        <v>0</v>
      </c>
      <c r="K239" s="171" t="s">
        <v>141</v>
      </c>
      <c r="L239" s="40"/>
      <c r="M239" s="176" t="s">
        <v>5</v>
      </c>
      <c r="N239" s="177" t="s">
        <v>42</v>
      </c>
      <c r="O239" s="41"/>
      <c r="P239" s="178">
        <f>O239*H239</f>
        <v>0</v>
      </c>
      <c r="Q239" s="178">
        <v>7.4999999999999997E-3</v>
      </c>
      <c r="R239" s="178">
        <f>Q239*H239</f>
        <v>0.189</v>
      </c>
      <c r="S239" s="178">
        <v>0</v>
      </c>
      <c r="T239" s="179">
        <f>S239*H239</f>
        <v>0</v>
      </c>
      <c r="AR239" s="23" t="s">
        <v>213</v>
      </c>
      <c r="AT239" s="23" t="s">
        <v>137</v>
      </c>
      <c r="AU239" s="23" t="s">
        <v>81</v>
      </c>
      <c r="AY239" s="23" t="s">
        <v>134</v>
      </c>
      <c r="BE239" s="180">
        <f>IF(N239="základní",J239,0)</f>
        <v>0</v>
      </c>
      <c r="BF239" s="180">
        <f>IF(N239="snížená",J239,0)</f>
        <v>0</v>
      </c>
      <c r="BG239" s="180">
        <f>IF(N239="zákl. přenesená",J239,0)</f>
        <v>0</v>
      </c>
      <c r="BH239" s="180">
        <f>IF(N239="sníž. přenesená",J239,0)</f>
        <v>0</v>
      </c>
      <c r="BI239" s="180">
        <f>IF(N239="nulová",J239,0)</f>
        <v>0</v>
      </c>
      <c r="BJ239" s="23" t="s">
        <v>79</v>
      </c>
      <c r="BK239" s="180">
        <f>ROUND(I239*H239,2)</f>
        <v>0</v>
      </c>
      <c r="BL239" s="23" t="s">
        <v>213</v>
      </c>
      <c r="BM239" s="23" t="s">
        <v>477</v>
      </c>
    </row>
    <row r="240" spans="2:65" s="11" customFormat="1">
      <c r="B240" s="191"/>
      <c r="D240" s="192" t="s">
        <v>153</v>
      </c>
      <c r="E240" s="193" t="s">
        <v>5</v>
      </c>
      <c r="F240" s="194" t="s">
        <v>473</v>
      </c>
      <c r="H240" s="195">
        <v>25.2</v>
      </c>
      <c r="I240" s="196"/>
      <c r="L240" s="191"/>
      <c r="M240" s="197"/>
      <c r="N240" s="198"/>
      <c r="O240" s="198"/>
      <c r="P240" s="198"/>
      <c r="Q240" s="198"/>
      <c r="R240" s="198"/>
      <c r="S240" s="198"/>
      <c r="T240" s="199"/>
      <c r="AT240" s="193" t="s">
        <v>153</v>
      </c>
      <c r="AU240" s="193" t="s">
        <v>81</v>
      </c>
      <c r="AV240" s="11" t="s">
        <v>81</v>
      </c>
      <c r="AW240" s="11" t="s">
        <v>34</v>
      </c>
      <c r="AX240" s="11" t="s">
        <v>79</v>
      </c>
      <c r="AY240" s="193" t="s">
        <v>134</v>
      </c>
    </row>
    <row r="241" spans="2:65" s="1" customFormat="1" ht="16.5" customHeight="1">
      <c r="B241" s="168"/>
      <c r="C241" s="169" t="s">
        <v>478</v>
      </c>
      <c r="D241" s="169" t="s">
        <v>137</v>
      </c>
      <c r="E241" s="170" t="s">
        <v>479</v>
      </c>
      <c r="F241" s="171" t="s">
        <v>480</v>
      </c>
      <c r="G241" s="172" t="s">
        <v>151</v>
      </c>
      <c r="H241" s="173">
        <v>25.2</v>
      </c>
      <c r="I241" s="174"/>
      <c r="J241" s="175">
        <f>ROUND(I241*H241,2)</f>
        <v>0</v>
      </c>
      <c r="K241" s="171" t="s">
        <v>141</v>
      </c>
      <c r="L241" s="40"/>
      <c r="M241" s="176" t="s">
        <v>5</v>
      </c>
      <c r="N241" s="177" t="s">
        <v>42</v>
      </c>
      <c r="O241" s="41"/>
      <c r="P241" s="178">
        <f>O241*H241</f>
        <v>0</v>
      </c>
      <c r="Q241" s="178">
        <v>0</v>
      </c>
      <c r="R241" s="178">
        <f>Q241*H241</f>
        <v>0</v>
      </c>
      <c r="S241" s="178">
        <v>0</v>
      </c>
      <c r="T241" s="179">
        <f>S241*H241</f>
        <v>0</v>
      </c>
      <c r="AR241" s="23" t="s">
        <v>213</v>
      </c>
      <c r="AT241" s="23" t="s">
        <v>137</v>
      </c>
      <c r="AU241" s="23" t="s">
        <v>81</v>
      </c>
      <c r="AY241" s="23" t="s">
        <v>134</v>
      </c>
      <c r="BE241" s="180">
        <f>IF(N241="základní",J241,0)</f>
        <v>0</v>
      </c>
      <c r="BF241" s="180">
        <f>IF(N241="snížená",J241,0)</f>
        <v>0</v>
      </c>
      <c r="BG241" s="180">
        <f>IF(N241="zákl. přenesená",J241,0)</f>
        <v>0</v>
      </c>
      <c r="BH241" s="180">
        <f>IF(N241="sníž. přenesená",J241,0)</f>
        <v>0</v>
      </c>
      <c r="BI241" s="180">
        <f>IF(N241="nulová",J241,0)</f>
        <v>0</v>
      </c>
      <c r="BJ241" s="23" t="s">
        <v>79</v>
      </c>
      <c r="BK241" s="180">
        <f>ROUND(I241*H241,2)</f>
        <v>0</v>
      </c>
      <c r="BL241" s="23" t="s">
        <v>213</v>
      </c>
      <c r="BM241" s="23" t="s">
        <v>481</v>
      </c>
    </row>
    <row r="242" spans="2:65" s="11" customFormat="1">
      <c r="B242" s="191"/>
      <c r="D242" s="192" t="s">
        <v>153</v>
      </c>
      <c r="E242" s="193" t="s">
        <v>5</v>
      </c>
      <c r="F242" s="194" t="s">
        <v>473</v>
      </c>
      <c r="H242" s="195">
        <v>25.2</v>
      </c>
      <c r="I242" s="196"/>
      <c r="L242" s="191"/>
      <c r="M242" s="197"/>
      <c r="N242" s="198"/>
      <c r="O242" s="198"/>
      <c r="P242" s="198"/>
      <c r="Q242" s="198"/>
      <c r="R242" s="198"/>
      <c r="S242" s="198"/>
      <c r="T242" s="199"/>
      <c r="AT242" s="193" t="s">
        <v>153</v>
      </c>
      <c r="AU242" s="193" t="s">
        <v>81</v>
      </c>
      <c r="AV242" s="11" t="s">
        <v>81</v>
      </c>
      <c r="AW242" s="11" t="s">
        <v>34</v>
      </c>
      <c r="AX242" s="11" t="s">
        <v>79</v>
      </c>
      <c r="AY242" s="193" t="s">
        <v>134</v>
      </c>
    </row>
    <row r="243" spans="2:65" s="1" customFormat="1" ht="16.5" customHeight="1">
      <c r="B243" s="168"/>
      <c r="C243" s="181" t="s">
        <v>482</v>
      </c>
      <c r="D243" s="181" t="s">
        <v>144</v>
      </c>
      <c r="E243" s="182" t="s">
        <v>483</v>
      </c>
      <c r="F243" s="183" t="s">
        <v>484</v>
      </c>
      <c r="G243" s="184" t="s">
        <v>206</v>
      </c>
      <c r="H243" s="185">
        <v>27.72</v>
      </c>
      <c r="I243" s="186"/>
      <c r="J243" s="187">
        <f>ROUND(I243*H243,2)</f>
        <v>0</v>
      </c>
      <c r="K243" s="183" t="s">
        <v>141</v>
      </c>
      <c r="L243" s="188"/>
      <c r="M243" s="189" t="s">
        <v>5</v>
      </c>
      <c r="N243" s="190" t="s">
        <v>42</v>
      </c>
      <c r="O243" s="41"/>
      <c r="P243" s="178">
        <f>O243*H243</f>
        <v>0</v>
      </c>
      <c r="Q243" s="178">
        <v>8.0000000000000007E-5</v>
      </c>
      <c r="R243" s="178">
        <f>Q243*H243</f>
        <v>2.2176000000000001E-3</v>
      </c>
      <c r="S243" s="178">
        <v>0</v>
      </c>
      <c r="T243" s="179">
        <f>S243*H243</f>
        <v>0</v>
      </c>
      <c r="AR243" s="23" t="s">
        <v>300</v>
      </c>
      <c r="AT243" s="23" t="s">
        <v>144</v>
      </c>
      <c r="AU243" s="23" t="s">
        <v>81</v>
      </c>
      <c r="AY243" s="23" t="s">
        <v>134</v>
      </c>
      <c r="BE243" s="180">
        <f>IF(N243="základní",J243,0)</f>
        <v>0</v>
      </c>
      <c r="BF243" s="180">
        <f>IF(N243="snížená",J243,0)</f>
        <v>0</v>
      </c>
      <c r="BG243" s="180">
        <f>IF(N243="zákl. přenesená",J243,0)</f>
        <v>0</v>
      </c>
      <c r="BH243" s="180">
        <f>IF(N243="sníž. přenesená",J243,0)</f>
        <v>0</v>
      </c>
      <c r="BI243" s="180">
        <f>IF(N243="nulová",J243,0)</f>
        <v>0</v>
      </c>
      <c r="BJ243" s="23" t="s">
        <v>79</v>
      </c>
      <c r="BK243" s="180">
        <f>ROUND(I243*H243,2)</f>
        <v>0</v>
      </c>
      <c r="BL243" s="23" t="s">
        <v>213</v>
      </c>
      <c r="BM243" s="23" t="s">
        <v>485</v>
      </c>
    </row>
    <row r="244" spans="2:65" s="11" customFormat="1">
      <c r="B244" s="191"/>
      <c r="D244" s="192" t="s">
        <v>153</v>
      </c>
      <c r="E244" s="193" t="s">
        <v>5</v>
      </c>
      <c r="F244" s="194" t="s">
        <v>486</v>
      </c>
      <c r="H244" s="195">
        <v>27.72</v>
      </c>
      <c r="I244" s="196"/>
      <c r="L244" s="191"/>
      <c r="M244" s="197"/>
      <c r="N244" s="198"/>
      <c r="O244" s="198"/>
      <c r="P244" s="198"/>
      <c r="Q244" s="198"/>
      <c r="R244" s="198"/>
      <c r="S244" s="198"/>
      <c r="T244" s="199"/>
      <c r="AT244" s="193" t="s">
        <v>153</v>
      </c>
      <c r="AU244" s="193" t="s">
        <v>81</v>
      </c>
      <c r="AV244" s="11" t="s">
        <v>81</v>
      </c>
      <c r="AW244" s="11" t="s">
        <v>34</v>
      </c>
      <c r="AX244" s="11" t="s">
        <v>79</v>
      </c>
      <c r="AY244" s="193" t="s">
        <v>134</v>
      </c>
    </row>
    <row r="245" spans="2:65" s="1" customFormat="1" ht="16.5" customHeight="1">
      <c r="B245" s="168"/>
      <c r="C245" s="169" t="s">
        <v>487</v>
      </c>
      <c r="D245" s="169" t="s">
        <v>137</v>
      </c>
      <c r="E245" s="170" t="s">
        <v>488</v>
      </c>
      <c r="F245" s="171" t="s">
        <v>489</v>
      </c>
      <c r="G245" s="172" t="s">
        <v>151</v>
      </c>
      <c r="H245" s="173">
        <v>25.2</v>
      </c>
      <c r="I245" s="174"/>
      <c r="J245" s="175">
        <f>ROUND(I245*H245,2)</f>
        <v>0</v>
      </c>
      <c r="K245" s="171" t="s">
        <v>141</v>
      </c>
      <c r="L245" s="40"/>
      <c r="M245" s="176" t="s">
        <v>5</v>
      </c>
      <c r="N245" s="177" t="s">
        <v>42</v>
      </c>
      <c r="O245" s="41"/>
      <c r="P245" s="178">
        <f>O245*H245</f>
        <v>0</v>
      </c>
      <c r="Q245" s="178">
        <v>0</v>
      </c>
      <c r="R245" s="178">
        <f>Q245*H245</f>
        <v>0</v>
      </c>
      <c r="S245" s="178">
        <v>0</v>
      </c>
      <c r="T245" s="179">
        <f>S245*H245</f>
        <v>0</v>
      </c>
      <c r="AR245" s="23" t="s">
        <v>213</v>
      </c>
      <c r="AT245" s="23" t="s">
        <v>137</v>
      </c>
      <c r="AU245" s="23" t="s">
        <v>81</v>
      </c>
      <c r="AY245" s="23" t="s">
        <v>134</v>
      </c>
      <c r="BE245" s="180">
        <f>IF(N245="základní",J245,0)</f>
        <v>0</v>
      </c>
      <c r="BF245" s="180">
        <f>IF(N245="snížená",J245,0)</f>
        <v>0</v>
      </c>
      <c r="BG245" s="180">
        <f>IF(N245="zákl. přenesená",J245,0)</f>
        <v>0</v>
      </c>
      <c r="BH245" s="180">
        <f>IF(N245="sníž. přenesená",J245,0)</f>
        <v>0</v>
      </c>
      <c r="BI245" s="180">
        <f>IF(N245="nulová",J245,0)</f>
        <v>0</v>
      </c>
      <c r="BJ245" s="23" t="s">
        <v>79</v>
      </c>
      <c r="BK245" s="180">
        <f>ROUND(I245*H245,2)</f>
        <v>0</v>
      </c>
      <c r="BL245" s="23" t="s">
        <v>213</v>
      </c>
      <c r="BM245" s="23" t="s">
        <v>490</v>
      </c>
    </row>
    <row r="246" spans="2:65" s="11" customFormat="1">
      <c r="B246" s="191"/>
      <c r="D246" s="192" t="s">
        <v>153</v>
      </c>
      <c r="E246" s="193" t="s">
        <v>5</v>
      </c>
      <c r="F246" s="194" t="s">
        <v>473</v>
      </c>
      <c r="H246" s="195">
        <v>25.2</v>
      </c>
      <c r="I246" s="196"/>
      <c r="L246" s="191"/>
      <c r="M246" s="197"/>
      <c r="N246" s="198"/>
      <c r="O246" s="198"/>
      <c r="P246" s="198"/>
      <c r="Q246" s="198"/>
      <c r="R246" s="198"/>
      <c r="S246" s="198"/>
      <c r="T246" s="199"/>
      <c r="AT246" s="193" t="s">
        <v>153</v>
      </c>
      <c r="AU246" s="193" t="s">
        <v>81</v>
      </c>
      <c r="AV246" s="11" t="s">
        <v>81</v>
      </c>
      <c r="AW246" s="11" t="s">
        <v>34</v>
      </c>
      <c r="AX246" s="11" t="s">
        <v>79</v>
      </c>
      <c r="AY246" s="193" t="s">
        <v>134</v>
      </c>
    </row>
    <row r="247" spans="2:65" s="1" customFormat="1" ht="16.5" customHeight="1">
      <c r="B247" s="168"/>
      <c r="C247" s="181" t="s">
        <v>491</v>
      </c>
      <c r="D247" s="181" t="s">
        <v>144</v>
      </c>
      <c r="E247" s="182" t="s">
        <v>492</v>
      </c>
      <c r="F247" s="183" t="s">
        <v>493</v>
      </c>
      <c r="G247" s="184" t="s">
        <v>151</v>
      </c>
      <c r="H247" s="185">
        <v>27.72</v>
      </c>
      <c r="I247" s="186"/>
      <c r="J247" s="187">
        <f>ROUND(I247*H247,2)</f>
        <v>0</v>
      </c>
      <c r="K247" s="183" t="s">
        <v>5</v>
      </c>
      <c r="L247" s="188"/>
      <c r="M247" s="189" t="s">
        <v>5</v>
      </c>
      <c r="N247" s="190" t="s">
        <v>42</v>
      </c>
      <c r="O247" s="41"/>
      <c r="P247" s="178">
        <f>O247*H247</f>
        <v>0</v>
      </c>
      <c r="Q247" s="178">
        <v>1.925E-2</v>
      </c>
      <c r="R247" s="178">
        <f>Q247*H247</f>
        <v>0.53360999999999992</v>
      </c>
      <c r="S247" s="178">
        <v>0</v>
      </c>
      <c r="T247" s="179">
        <f>S247*H247</f>
        <v>0</v>
      </c>
      <c r="AR247" s="23" t="s">
        <v>300</v>
      </c>
      <c r="AT247" s="23" t="s">
        <v>144</v>
      </c>
      <c r="AU247" s="23" t="s">
        <v>81</v>
      </c>
      <c r="AY247" s="23" t="s">
        <v>134</v>
      </c>
      <c r="BE247" s="180">
        <f>IF(N247="základní",J247,0)</f>
        <v>0</v>
      </c>
      <c r="BF247" s="180">
        <f>IF(N247="snížená",J247,0)</f>
        <v>0</v>
      </c>
      <c r="BG247" s="180">
        <f>IF(N247="zákl. přenesená",J247,0)</f>
        <v>0</v>
      </c>
      <c r="BH247" s="180">
        <f>IF(N247="sníž. přenesená",J247,0)</f>
        <v>0</v>
      </c>
      <c r="BI247" s="180">
        <f>IF(N247="nulová",J247,0)</f>
        <v>0</v>
      </c>
      <c r="BJ247" s="23" t="s">
        <v>79</v>
      </c>
      <c r="BK247" s="180">
        <f>ROUND(I247*H247,2)</f>
        <v>0</v>
      </c>
      <c r="BL247" s="23" t="s">
        <v>213</v>
      </c>
      <c r="BM247" s="23" t="s">
        <v>494</v>
      </c>
    </row>
    <row r="248" spans="2:65" s="11" customFormat="1">
      <c r="B248" s="191"/>
      <c r="D248" s="192" t="s">
        <v>153</v>
      </c>
      <c r="E248" s="193" t="s">
        <v>5</v>
      </c>
      <c r="F248" s="194" t="s">
        <v>486</v>
      </c>
      <c r="H248" s="195">
        <v>27.72</v>
      </c>
      <c r="I248" s="196"/>
      <c r="L248" s="191"/>
      <c r="M248" s="197"/>
      <c r="N248" s="198"/>
      <c r="O248" s="198"/>
      <c r="P248" s="198"/>
      <c r="Q248" s="198"/>
      <c r="R248" s="198"/>
      <c r="S248" s="198"/>
      <c r="T248" s="199"/>
      <c r="AT248" s="193" t="s">
        <v>153</v>
      </c>
      <c r="AU248" s="193" t="s">
        <v>81</v>
      </c>
      <c r="AV248" s="11" t="s">
        <v>81</v>
      </c>
      <c r="AW248" s="11" t="s">
        <v>34</v>
      </c>
      <c r="AX248" s="11" t="s">
        <v>79</v>
      </c>
      <c r="AY248" s="193" t="s">
        <v>134</v>
      </c>
    </row>
    <row r="249" spans="2:65" s="1" customFormat="1" ht="16.5" customHeight="1">
      <c r="B249" s="168"/>
      <c r="C249" s="169" t="s">
        <v>495</v>
      </c>
      <c r="D249" s="169" t="s">
        <v>137</v>
      </c>
      <c r="E249" s="170" t="s">
        <v>496</v>
      </c>
      <c r="F249" s="171" t="s">
        <v>497</v>
      </c>
      <c r="G249" s="172" t="s">
        <v>206</v>
      </c>
      <c r="H249" s="173">
        <v>9.5</v>
      </c>
      <c r="I249" s="174"/>
      <c r="J249" s="175">
        <f>ROUND(I249*H249,2)</f>
        <v>0</v>
      </c>
      <c r="K249" s="171" t="s">
        <v>141</v>
      </c>
      <c r="L249" s="40"/>
      <c r="M249" s="176" t="s">
        <v>5</v>
      </c>
      <c r="N249" s="177" t="s">
        <v>42</v>
      </c>
      <c r="O249" s="41"/>
      <c r="P249" s="178">
        <f>O249*H249</f>
        <v>0</v>
      </c>
      <c r="Q249" s="178">
        <v>4.0000000000000003E-5</v>
      </c>
      <c r="R249" s="178">
        <f>Q249*H249</f>
        <v>3.8000000000000002E-4</v>
      </c>
      <c r="S249" s="178">
        <v>0</v>
      </c>
      <c r="T249" s="179">
        <f>S249*H249</f>
        <v>0</v>
      </c>
      <c r="AR249" s="23" t="s">
        <v>213</v>
      </c>
      <c r="AT249" s="23" t="s">
        <v>137</v>
      </c>
      <c r="AU249" s="23" t="s">
        <v>81</v>
      </c>
      <c r="AY249" s="23" t="s">
        <v>134</v>
      </c>
      <c r="BE249" s="180">
        <f>IF(N249="základní",J249,0)</f>
        <v>0</v>
      </c>
      <c r="BF249" s="180">
        <f>IF(N249="snížená",J249,0)</f>
        <v>0</v>
      </c>
      <c r="BG249" s="180">
        <f>IF(N249="zákl. přenesená",J249,0)</f>
        <v>0</v>
      </c>
      <c r="BH249" s="180">
        <f>IF(N249="sníž. přenesená",J249,0)</f>
        <v>0</v>
      </c>
      <c r="BI249" s="180">
        <f>IF(N249="nulová",J249,0)</f>
        <v>0</v>
      </c>
      <c r="BJ249" s="23" t="s">
        <v>79</v>
      </c>
      <c r="BK249" s="180">
        <f>ROUND(I249*H249,2)</f>
        <v>0</v>
      </c>
      <c r="BL249" s="23" t="s">
        <v>213</v>
      </c>
      <c r="BM249" s="23" t="s">
        <v>498</v>
      </c>
    </row>
    <row r="250" spans="2:65" s="11" customFormat="1">
      <c r="B250" s="191"/>
      <c r="D250" s="192" t="s">
        <v>153</v>
      </c>
      <c r="E250" s="193" t="s">
        <v>5</v>
      </c>
      <c r="F250" s="194" t="s">
        <v>499</v>
      </c>
      <c r="H250" s="195">
        <v>9.5</v>
      </c>
      <c r="I250" s="196"/>
      <c r="L250" s="191"/>
      <c r="M250" s="197"/>
      <c r="N250" s="198"/>
      <c r="O250" s="198"/>
      <c r="P250" s="198"/>
      <c r="Q250" s="198"/>
      <c r="R250" s="198"/>
      <c r="S250" s="198"/>
      <c r="T250" s="199"/>
      <c r="AT250" s="193" t="s">
        <v>153</v>
      </c>
      <c r="AU250" s="193" t="s">
        <v>81</v>
      </c>
      <c r="AV250" s="11" t="s">
        <v>81</v>
      </c>
      <c r="AW250" s="11" t="s">
        <v>34</v>
      </c>
      <c r="AX250" s="11" t="s">
        <v>79</v>
      </c>
      <c r="AY250" s="193" t="s">
        <v>134</v>
      </c>
    </row>
    <row r="251" spans="2:65" s="1" customFormat="1" ht="16.5" customHeight="1">
      <c r="B251" s="168"/>
      <c r="C251" s="181" t="s">
        <v>500</v>
      </c>
      <c r="D251" s="181" t="s">
        <v>144</v>
      </c>
      <c r="E251" s="182" t="s">
        <v>501</v>
      </c>
      <c r="F251" s="183" t="s">
        <v>502</v>
      </c>
      <c r="G251" s="184" t="s">
        <v>206</v>
      </c>
      <c r="H251" s="185">
        <v>11.4</v>
      </c>
      <c r="I251" s="186"/>
      <c r="J251" s="187">
        <f>ROUND(I251*H251,2)</f>
        <v>0</v>
      </c>
      <c r="K251" s="183" t="s">
        <v>5</v>
      </c>
      <c r="L251" s="188"/>
      <c r="M251" s="189" t="s">
        <v>5</v>
      </c>
      <c r="N251" s="190" t="s">
        <v>42</v>
      </c>
      <c r="O251" s="41"/>
      <c r="P251" s="178">
        <f>O251*H251</f>
        <v>0</v>
      </c>
      <c r="Q251" s="178">
        <v>2.1000000000000001E-4</v>
      </c>
      <c r="R251" s="178">
        <f>Q251*H251</f>
        <v>2.3940000000000003E-3</v>
      </c>
      <c r="S251" s="178">
        <v>0</v>
      </c>
      <c r="T251" s="179">
        <f>S251*H251</f>
        <v>0</v>
      </c>
      <c r="AR251" s="23" t="s">
        <v>300</v>
      </c>
      <c r="AT251" s="23" t="s">
        <v>144</v>
      </c>
      <c r="AU251" s="23" t="s">
        <v>81</v>
      </c>
      <c r="AY251" s="23" t="s">
        <v>134</v>
      </c>
      <c r="BE251" s="180">
        <f>IF(N251="základní",J251,0)</f>
        <v>0</v>
      </c>
      <c r="BF251" s="180">
        <f>IF(N251="snížená",J251,0)</f>
        <v>0</v>
      </c>
      <c r="BG251" s="180">
        <f>IF(N251="zákl. přenesená",J251,0)</f>
        <v>0</v>
      </c>
      <c r="BH251" s="180">
        <f>IF(N251="sníž. přenesená",J251,0)</f>
        <v>0</v>
      </c>
      <c r="BI251" s="180">
        <f>IF(N251="nulová",J251,0)</f>
        <v>0</v>
      </c>
      <c r="BJ251" s="23" t="s">
        <v>79</v>
      </c>
      <c r="BK251" s="180">
        <f>ROUND(I251*H251,2)</f>
        <v>0</v>
      </c>
      <c r="BL251" s="23" t="s">
        <v>213</v>
      </c>
      <c r="BM251" s="23" t="s">
        <v>503</v>
      </c>
    </row>
    <row r="252" spans="2:65" s="11" customFormat="1">
      <c r="B252" s="191"/>
      <c r="D252" s="192" t="s">
        <v>153</v>
      </c>
      <c r="E252" s="193" t="s">
        <v>5</v>
      </c>
      <c r="F252" s="194" t="s">
        <v>504</v>
      </c>
      <c r="H252" s="195">
        <v>11.4</v>
      </c>
      <c r="I252" s="196"/>
      <c r="L252" s="191"/>
      <c r="M252" s="197"/>
      <c r="N252" s="198"/>
      <c r="O252" s="198"/>
      <c r="P252" s="198"/>
      <c r="Q252" s="198"/>
      <c r="R252" s="198"/>
      <c r="S252" s="198"/>
      <c r="T252" s="199"/>
      <c r="AT252" s="193" t="s">
        <v>153</v>
      </c>
      <c r="AU252" s="193" t="s">
        <v>81</v>
      </c>
      <c r="AV252" s="11" t="s">
        <v>81</v>
      </c>
      <c r="AW252" s="11" t="s">
        <v>34</v>
      </c>
      <c r="AX252" s="11" t="s">
        <v>79</v>
      </c>
      <c r="AY252" s="193" t="s">
        <v>134</v>
      </c>
    </row>
    <row r="253" spans="2:65" s="1" customFormat="1" ht="16.5" customHeight="1">
      <c r="B253" s="168"/>
      <c r="C253" s="169" t="s">
        <v>505</v>
      </c>
      <c r="D253" s="169" t="s">
        <v>137</v>
      </c>
      <c r="E253" s="170" t="s">
        <v>506</v>
      </c>
      <c r="F253" s="171" t="s">
        <v>507</v>
      </c>
      <c r="G253" s="172" t="s">
        <v>298</v>
      </c>
      <c r="H253" s="173">
        <v>0.73299999999999998</v>
      </c>
      <c r="I253" s="174"/>
      <c r="J253" s="175">
        <f>ROUND(I253*H253,2)</f>
        <v>0</v>
      </c>
      <c r="K253" s="171" t="s">
        <v>141</v>
      </c>
      <c r="L253" s="40"/>
      <c r="M253" s="176" t="s">
        <v>5</v>
      </c>
      <c r="N253" s="177" t="s">
        <v>42</v>
      </c>
      <c r="O253" s="41"/>
      <c r="P253" s="178">
        <f>O253*H253</f>
        <v>0</v>
      </c>
      <c r="Q253" s="178">
        <v>0</v>
      </c>
      <c r="R253" s="178">
        <f>Q253*H253</f>
        <v>0</v>
      </c>
      <c r="S253" s="178">
        <v>0</v>
      </c>
      <c r="T253" s="179">
        <f>S253*H253</f>
        <v>0</v>
      </c>
      <c r="AR253" s="23" t="s">
        <v>213</v>
      </c>
      <c r="AT253" s="23" t="s">
        <v>137</v>
      </c>
      <c r="AU253" s="23" t="s">
        <v>81</v>
      </c>
      <c r="AY253" s="23" t="s">
        <v>134</v>
      </c>
      <c r="BE253" s="180">
        <f>IF(N253="základní",J253,0)</f>
        <v>0</v>
      </c>
      <c r="BF253" s="180">
        <f>IF(N253="snížená",J253,0)</f>
        <v>0</v>
      </c>
      <c r="BG253" s="180">
        <f>IF(N253="zákl. přenesená",J253,0)</f>
        <v>0</v>
      </c>
      <c r="BH253" s="180">
        <f>IF(N253="sníž. přenesená",J253,0)</f>
        <v>0</v>
      </c>
      <c r="BI253" s="180">
        <f>IF(N253="nulová",J253,0)</f>
        <v>0</v>
      </c>
      <c r="BJ253" s="23" t="s">
        <v>79</v>
      </c>
      <c r="BK253" s="180">
        <f>ROUND(I253*H253,2)</f>
        <v>0</v>
      </c>
      <c r="BL253" s="23" t="s">
        <v>213</v>
      </c>
      <c r="BM253" s="23" t="s">
        <v>508</v>
      </c>
    </row>
    <row r="254" spans="2:65" s="10" customFormat="1" ht="29.9" customHeight="1">
      <c r="B254" s="155"/>
      <c r="D254" s="156" t="s">
        <v>70</v>
      </c>
      <c r="E254" s="166" t="s">
        <v>509</v>
      </c>
      <c r="F254" s="166" t="s">
        <v>510</v>
      </c>
      <c r="I254" s="158"/>
      <c r="J254" s="167">
        <f>BK254</f>
        <v>0</v>
      </c>
      <c r="L254" s="155"/>
      <c r="M254" s="160"/>
      <c r="N254" s="161"/>
      <c r="O254" s="161"/>
      <c r="P254" s="162">
        <f>SUM(P255:P278)</f>
        <v>0</v>
      </c>
      <c r="Q254" s="161"/>
      <c r="R254" s="162">
        <f>SUM(R255:R278)</f>
        <v>0.875892</v>
      </c>
      <c r="S254" s="161"/>
      <c r="T254" s="163">
        <f>SUM(T255:T278)</f>
        <v>0.1467</v>
      </c>
      <c r="AR254" s="156" t="s">
        <v>81</v>
      </c>
      <c r="AT254" s="164" t="s">
        <v>70</v>
      </c>
      <c r="AU254" s="164" t="s">
        <v>79</v>
      </c>
      <c r="AY254" s="156" t="s">
        <v>134</v>
      </c>
      <c r="BK254" s="165">
        <f>SUM(BK255:BK278)</f>
        <v>0</v>
      </c>
    </row>
    <row r="255" spans="2:65" s="1" customFormat="1" ht="16.5" customHeight="1">
      <c r="B255" s="168"/>
      <c r="C255" s="169" t="s">
        <v>511</v>
      </c>
      <c r="D255" s="169" t="s">
        <v>137</v>
      </c>
      <c r="E255" s="170" t="s">
        <v>512</v>
      </c>
      <c r="F255" s="171" t="s">
        <v>513</v>
      </c>
      <c r="G255" s="172" t="s">
        <v>151</v>
      </c>
      <c r="H255" s="173">
        <v>48.9</v>
      </c>
      <c r="I255" s="174"/>
      <c r="J255" s="175">
        <f>ROUND(I255*H255,2)</f>
        <v>0</v>
      </c>
      <c r="K255" s="171" t="s">
        <v>141</v>
      </c>
      <c r="L255" s="40"/>
      <c r="M255" s="176" t="s">
        <v>5</v>
      </c>
      <c r="N255" s="177" t="s">
        <v>42</v>
      </c>
      <c r="O255" s="41"/>
      <c r="P255" s="178">
        <f>O255*H255</f>
        <v>0</v>
      </c>
      <c r="Q255" s="178">
        <v>0</v>
      </c>
      <c r="R255" s="178">
        <f>Q255*H255</f>
        <v>0</v>
      </c>
      <c r="S255" s="178">
        <v>3.0000000000000001E-3</v>
      </c>
      <c r="T255" s="179">
        <f>S255*H255</f>
        <v>0.1467</v>
      </c>
      <c r="AR255" s="23" t="s">
        <v>213</v>
      </c>
      <c r="AT255" s="23" t="s">
        <v>137</v>
      </c>
      <c r="AU255" s="23" t="s">
        <v>81</v>
      </c>
      <c r="AY255" s="23" t="s">
        <v>134</v>
      </c>
      <c r="BE255" s="180">
        <f>IF(N255="základní",J255,0)</f>
        <v>0</v>
      </c>
      <c r="BF255" s="180">
        <f>IF(N255="snížená",J255,0)</f>
        <v>0</v>
      </c>
      <c r="BG255" s="180">
        <f>IF(N255="zákl. přenesená",J255,0)</f>
        <v>0</v>
      </c>
      <c r="BH255" s="180">
        <f>IF(N255="sníž. přenesená",J255,0)</f>
        <v>0</v>
      </c>
      <c r="BI255" s="180">
        <f>IF(N255="nulová",J255,0)</f>
        <v>0</v>
      </c>
      <c r="BJ255" s="23" t="s">
        <v>79</v>
      </c>
      <c r="BK255" s="180">
        <f>ROUND(I255*H255,2)</f>
        <v>0</v>
      </c>
      <c r="BL255" s="23" t="s">
        <v>213</v>
      </c>
      <c r="BM255" s="23" t="s">
        <v>514</v>
      </c>
    </row>
    <row r="256" spans="2:65" s="11" customFormat="1">
      <c r="B256" s="191"/>
      <c r="D256" s="192" t="s">
        <v>153</v>
      </c>
      <c r="E256" s="193" t="s">
        <v>5</v>
      </c>
      <c r="F256" s="194" t="s">
        <v>255</v>
      </c>
      <c r="H256" s="195">
        <v>48.9</v>
      </c>
      <c r="I256" s="196"/>
      <c r="L256" s="191"/>
      <c r="M256" s="197"/>
      <c r="N256" s="198"/>
      <c r="O256" s="198"/>
      <c r="P256" s="198"/>
      <c r="Q256" s="198"/>
      <c r="R256" s="198"/>
      <c r="S256" s="198"/>
      <c r="T256" s="199"/>
      <c r="AT256" s="193" t="s">
        <v>153</v>
      </c>
      <c r="AU256" s="193" t="s">
        <v>81</v>
      </c>
      <c r="AV256" s="11" t="s">
        <v>81</v>
      </c>
      <c r="AW256" s="11" t="s">
        <v>34</v>
      </c>
      <c r="AX256" s="11" t="s">
        <v>79</v>
      </c>
      <c r="AY256" s="193" t="s">
        <v>134</v>
      </c>
    </row>
    <row r="257" spans="2:65" s="1" customFormat="1" ht="16.5" customHeight="1">
      <c r="B257" s="168"/>
      <c r="C257" s="169" t="s">
        <v>515</v>
      </c>
      <c r="D257" s="169" t="s">
        <v>137</v>
      </c>
      <c r="E257" s="170" t="s">
        <v>516</v>
      </c>
      <c r="F257" s="171" t="s">
        <v>517</v>
      </c>
      <c r="G257" s="172" t="s">
        <v>151</v>
      </c>
      <c r="H257" s="173">
        <v>49.2</v>
      </c>
      <c r="I257" s="174"/>
      <c r="J257" s="175">
        <f>ROUND(I257*H257,2)</f>
        <v>0</v>
      </c>
      <c r="K257" s="171" t="s">
        <v>141</v>
      </c>
      <c r="L257" s="40"/>
      <c r="M257" s="176" t="s">
        <v>5</v>
      </c>
      <c r="N257" s="177" t="s">
        <v>42</v>
      </c>
      <c r="O257" s="41"/>
      <c r="P257" s="178">
        <f>O257*H257</f>
        <v>0</v>
      </c>
      <c r="Q257" s="178">
        <v>0</v>
      </c>
      <c r="R257" s="178">
        <f>Q257*H257</f>
        <v>0</v>
      </c>
      <c r="S257" s="178">
        <v>0</v>
      </c>
      <c r="T257" s="179">
        <f>S257*H257</f>
        <v>0</v>
      </c>
      <c r="AR257" s="23" t="s">
        <v>213</v>
      </c>
      <c r="AT257" s="23" t="s">
        <v>137</v>
      </c>
      <c r="AU257" s="23" t="s">
        <v>81</v>
      </c>
      <c r="AY257" s="23" t="s">
        <v>134</v>
      </c>
      <c r="BE257" s="180">
        <f>IF(N257="základní",J257,0)</f>
        <v>0</v>
      </c>
      <c r="BF257" s="180">
        <f>IF(N257="snížená",J257,0)</f>
        <v>0</v>
      </c>
      <c r="BG257" s="180">
        <f>IF(N257="zákl. přenesená",J257,0)</f>
        <v>0</v>
      </c>
      <c r="BH257" s="180">
        <f>IF(N257="sníž. přenesená",J257,0)</f>
        <v>0</v>
      </c>
      <c r="BI257" s="180">
        <f>IF(N257="nulová",J257,0)</f>
        <v>0</v>
      </c>
      <c r="BJ257" s="23" t="s">
        <v>79</v>
      </c>
      <c r="BK257" s="180">
        <f>ROUND(I257*H257,2)</f>
        <v>0</v>
      </c>
      <c r="BL257" s="23" t="s">
        <v>213</v>
      </c>
      <c r="BM257" s="23" t="s">
        <v>518</v>
      </c>
    </row>
    <row r="258" spans="2:65" s="11" customFormat="1">
      <c r="B258" s="191"/>
      <c r="D258" s="192" t="s">
        <v>153</v>
      </c>
      <c r="E258" s="193" t="s">
        <v>5</v>
      </c>
      <c r="F258" s="194" t="s">
        <v>166</v>
      </c>
      <c r="H258" s="195">
        <v>49.2</v>
      </c>
      <c r="I258" s="196"/>
      <c r="L258" s="191"/>
      <c r="M258" s="197"/>
      <c r="N258" s="198"/>
      <c r="O258" s="198"/>
      <c r="P258" s="198"/>
      <c r="Q258" s="198"/>
      <c r="R258" s="198"/>
      <c r="S258" s="198"/>
      <c r="T258" s="199"/>
      <c r="AT258" s="193" t="s">
        <v>153</v>
      </c>
      <c r="AU258" s="193" t="s">
        <v>81</v>
      </c>
      <c r="AV258" s="11" t="s">
        <v>81</v>
      </c>
      <c r="AW258" s="11" t="s">
        <v>34</v>
      </c>
      <c r="AX258" s="11" t="s">
        <v>79</v>
      </c>
      <c r="AY258" s="193" t="s">
        <v>134</v>
      </c>
    </row>
    <row r="259" spans="2:65" s="1" customFormat="1" ht="16.5" customHeight="1">
      <c r="B259" s="168"/>
      <c r="C259" s="169" t="s">
        <v>519</v>
      </c>
      <c r="D259" s="169" t="s">
        <v>137</v>
      </c>
      <c r="E259" s="170" t="s">
        <v>520</v>
      </c>
      <c r="F259" s="171" t="s">
        <v>521</v>
      </c>
      <c r="G259" s="172" t="s">
        <v>151</v>
      </c>
      <c r="H259" s="173">
        <v>49.2</v>
      </c>
      <c r="I259" s="174"/>
      <c r="J259" s="175">
        <f>ROUND(I259*H259,2)</f>
        <v>0</v>
      </c>
      <c r="K259" s="171" t="s">
        <v>141</v>
      </c>
      <c r="L259" s="40"/>
      <c r="M259" s="176" t="s">
        <v>5</v>
      </c>
      <c r="N259" s="177" t="s">
        <v>42</v>
      </c>
      <c r="O259" s="41"/>
      <c r="P259" s="178">
        <f>O259*H259</f>
        <v>0</v>
      </c>
      <c r="Q259" s="178">
        <v>0</v>
      </c>
      <c r="R259" s="178">
        <f>Q259*H259</f>
        <v>0</v>
      </c>
      <c r="S259" s="178">
        <v>0</v>
      </c>
      <c r="T259" s="179">
        <f>S259*H259</f>
        <v>0</v>
      </c>
      <c r="AR259" s="23" t="s">
        <v>213</v>
      </c>
      <c r="AT259" s="23" t="s">
        <v>137</v>
      </c>
      <c r="AU259" s="23" t="s">
        <v>81</v>
      </c>
      <c r="AY259" s="23" t="s">
        <v>134</v>
      </c>
      <c r="BE259" s="180">
        <f>IF(N259="základní",J259,0)</f>
        <v>0</v>
      </c>
      <c r="BF259" s="180">
        <f>IF(N259="snížená",J259,0)</f>
        <v>0</v>
      </c>
      <c r="BG259" s="180">
        <f>IF(N259="zákl. přenesená",J259,0)</f>
        <v>0</v>
      </c>
      <c r="BH259" s="180">
        <f>IF(N259="sníž. přenesená",J259,0)</f>
        <v>0</v>
      </c>
      <c r="BI259" s="180">
        <f>IF(N259="nulová",J259,0)</f>
        <v>0</v>
      </c>
      <c r="BJ259" s="23" t="s">
        <v>79</v>
      </c>
      <c r="BK259" s="180">
        <f>ROUND(I259*H259,2)</f>
        <v>0</v>
      </c>
      <c r="BL259" s="23" t="s">
        <v>213</v>
      </c>
      <c r="BM259" s="23" t="s">
        <v>522</v>
      </c>
    </row>
    <row r="260" spans="2:65" s="11" customFormat="1">
      <c r="B260" s="191"/>
      <c r="D260" s="192" t="s">
        <v>153</v>
      </c>
      <c r="E260" s="193" t="s">
        <v>5</v>
      </c>
      <c r="F260" s="194" t="s">
        <v>166</v>
      </c>
      <c r="H260" s="195">
        <v>49.2</v>
      </c>
      <c r="I260" s="196"/>
      <c r="L260" s="191"/>
      <c r="M260" s="197"/>
      <c r="N260" s="198"/>
      <c r="O260" s="198"/>
      <c r="P260" s="198"/>
      <c r="Q260" s="198"/>
      <c r="R260" s="198"/>
      <c r="S260" s="198"/>
      <c r="T260" s="199"/>
      <c r="AT260" s="193" t="s">
        <v>153</v>
      </c>
      <c r="AU260" s="193" t="s">
        <v>81</v>
      </c>
      <c r="AV260" s="11" t="s">
        <v>81</v>
      </c>
      <c r="AW260" s="11" t="s">
        <v>34</v>
      </c>
      <c r="AX260" s="11" t="s">
        <v>79</v>
      </c>
      <c r="AY260" s="193" t="s">
        <v>134</v>
      </c>
    </row>
    <row r="261" spans="2:65" s="1" customFormat="1" ht="25.5" customHeight="1">
      <c r="B261" s="168"/>
      <c r="C261" s="169" t="s">
        <v>523</v>
      </c>
      <c r="D261" s="169" t="s">
        <v>137</v>
      </c>
      <c r="E261" s="170" t="s">
        <v>470</v>
      </c>
      <c r="F261" s="171" t="s">
        <v>471</v>
      </c>
      <c r="G261" s="172" t="s">
        <v>151</v>
      </c>
      <c r="H261" s="173">
        <v>98.4</v>
      </c>
      <c r="I261" s="174"/>
      <c r="J261" s="175">
        <f>ROUND(I261*H261,2)</f>
        <v>0</v>
      </c>
      <c r="K261" s="171" t="s">
        <v>141</v>
      </c>
      <c r="L261" s="40"/>
      <c r="M261" s="176" t="s">
        <v>5</v>
      </c>
      <c r="N261" s="177" t="s">
        <v>42</v>
      </c>
      <c r="O261" s="41"/>
      <c r="P261" s="178">
        <f>O261*H261</f>
        <v>0</v>
      </c>
      <c r="Q261" s="178">
        <v>6.9999999999999994E-5</v>
      </c>
      <c r="R261" s="178">
        <f>Q261*H261</f>
        <v>6.888E-3</v>
      </c>
      <c r="S261" s="178">
        <v>0</v>
      </c>
      <c r="T261" s="179">
        <f>S261*H261</f>
        <v>0</v>
      </c>
      <c r="AR261" s="23" t="s">
        <v>213</v>
      </c>
      <c r="AT261" s="23" t="s">
        <v>137</v>
      </c>
      <c r="AU261" s="23" t="s">
        <v>81</v>
      </c>
      <c r="AY261" s="23" t="s">
        <v>134</v>
      </c>
      <c r="BE261" s="180">
        <f>IF(N261="základní",J261,0)</f>
        <v>0</v>
      </c>
      <c r="BF261" s="180">
        <f>IF(N261="snížená",J261,0)</f>
        <v>0</v>
      </c>
      <c r="BG261" s="180">
        <f>IF(N261="zákl. přenesená",J261,0)</f>
        <v>0</v>
      </c>
      <c r="BH261" s="180">
        <f>IF(N261="sníž. přenesená",J261,0)</f>
        <v>0</v>
      </c>
      <c r="BI261" s="180">
        <f>IF(N261="nulová",J261,0)</f>
        <v>0</v>
      </c>
      <c r="BJ261" s="23" t="s">
        <v>79</v>
      </c>
      <c r="BK261" s="180">
        <f>ROUND(I261*H261,2)</f>
        <v>0</v>
      </c>
      <c r="BL261" s="23" t="s">
        <v>213</v>
      </c>
      <c r="BM261" s="23" t="s">
        <v>524</v>
      </c>
    </row>
    <row r="262" spans="2:65" s="11" customFormat="1">
      <c r="B262" s="191"/>
      <c r="D262" s="192" t="s">
        <v>153</v>
      </c>
      <c r="E262" s="193" t="s">
        <v>5</v>
      </c>
      <c r="F262" s="194" t="s">
        <v>525</v>
      </c>
      <c r="H262" s="195">
        <v>49.2</v>
      </c>
      <c r="I262" s="196"/>
      <c r="L262" s="191"/>
      <c r="M262" s="197"/>
      <c r="N262" s="198"/>
      <c r="O262" s="198"/>
      <c r="P262" s="198"/>
      <c r="Q262" s="198"/>
      <c r="R262" s="198"/>
      <c r="S262" s="198"/>
      <c r="T262" s="199"/>
      <c r="AT262" s="193" t="s">
        <v>153</v>
      </c>
      <c r="AU262" s="193" t="s">
        <v>81</v>
      </c>
      <c r="AV262" s="11" t="s">
        <v>81</v>
      </c>
      <c r="AW262" s="11" t="s">
        <v>34</v>
      </c>
      <c r="AX262" s="11" t="s">
        <v>71</v>
      </c>
      <c r="AY262" s="193" t="s">
        <v>134</v>
      </c>
    </row>
    <row r="263" spans="2:65" s="11" customFormat="1">
      <c r="B263" s="191"/>
      <c r="D263" s="192" t="s">
        <v>153</v>
      </c>
      <c r="E263" s="193" t="s">
        <v>5</v>
      </c>
      <c r="F263" s="194" t="s">
        <v>526</v>
      </c>
      <c r="H263" s="195">
        <v>49.2</v>
      </c>
      <c r="I263" s="196"/>
      <c r="L263" s="191"/>
      <c r="M263" s="197"/>
      <c r="N263" s="198"/>
      <c r="O263" s="198"/>
      <c r="P263" s="198"/>
      <c r="Q263" s="198"/>
      <c r="R263" s="198"/>
      <c r="S263" s="198"/>
      <c r="T263" s="199"/>
      <c r="AT263" s="193" t="s">
        <v>153</v>
      </c>
      <c r="AU263" s="193" t="s">
        <v>81</v>
      </c>
      <c r="AV263" s="11" t="s">
        <v>81</v>
      </c>
      <c r="AW263" s="11" t="s">
        <v>34</v>
      </c>
      <c r="AX263" s="11" t="s">
        <v>71</v>
      </c>
      <c r="AY263" s="193" t="s">
        <v>134</v>
      </c>
    </row>
    <row r="264" spans="2:65" s="12" customFormat="1">
      <c r="B264" s="200"/>
      <c r="D264" s="192" t="s">
        <v>153</v>
      </c>
      <c r="E264" s="201" t="s">
        <v>5</v>
      </c>
      <c r="F264" s="202" t="s">
        <v>221</v>
      </c>
      <c r="H264" s="203">
        <v>98.4</v>
      </c>
      <c r="I264" s="204"/>
      <c r="L264" s="200"/>
      <c r="M264" s="205"/>
      <c r="N264" s="206"/>
      <c r="O264" s="206"/>
      <c r="P264" s="206"/>
      <c r="Q264" s="206"/>
      <c r="R264" s="206"/>
      <c r="S264" s="206"/>
      <c r="T264" s="207"/>
      <c r="AT264" s="201" t="s">
        <v>153</v>
      </c>
      <c r="AU264" s="201" t="s">
        <v>81</v>
      </c>
      <c r="AV264" s="12" t="s">
        <v>142</v>
      </c>
      <c r="AW264" s="12" t="s">
        <v>34</v>
      </c>
      <c r="AX264" s="12" t="s">
        <v>79</v>
      </c>
      <c r="AY264" s="201" t="s">
        <v>134</v>
      </c>
    </row>
    <row r="265" spans="2:65" s="1" customFormat="1" ht="16.5" customHeight="1">
      <c r="B265" s="168"/>
      <c r="C265" s="169" t="s">
        <v>527</v>
      </c>
      <c r="D265" s="169" t="s">
        <v>137</v>
      </c>
      <c r="E265" s="170" t="s">
        <v>528</v>
      </c>
      <c r="F265" s="171" t="s">
        <v>529</v>
      </c>
      <c r="G265" s="172" t="s">
        <v>151</v>
      </c>
      <c r="H265" s="173">
        <v>49.2</v>
      </c>
      <c r="I265" s="174"/>
      <c r="J265" s="175">
        <f>ROUND(I265*H265,2)</f>
        <v>0</v>
      </c>
      <c r="K265" s="171" t="s">
        <v>141</v>
      </c>
      <c r="L265" s="40"/>
      <c r="M265" s="176" t="s">
        <v>5</v>
      </c>
      <c r="N265" s="177" t="s">
        <v>42</v>
      </c>
      <c r="O265" s="41"/>
      <c r="P265" s="178">
        <f>O265*H265</f>
        <v>0</v>
      </c>
      <c r="Q265" s="178">
        <v>1.4999999999999999E-2</v>
      </c>
      <c r="R265" s="178">
        <f>Q265*H265</f>
        <v>0.73799999999999999</v>
      </c>
      <c r="S265" s="178">
        <v>0</v>
      </c>
      <c r="T265" s="179">
        <f>S265*H265</f>
        <v>0</v>
      </c>
      <c r="AR265" s="23" t="s">
        <v>213</v>
      </c>
      <c r="AT265" s="23" t="s">
        <v>137</v>
      </c>
      <c r="AU265" s="23" t="s">
        <v>81</v>
      </c>
      <c r="AY265" s="23" t="s">
        <v>134</v>
      </c>
      <c r="BE265" s="180">
        <f>IF(N265="základní",J265,0)</f>
        <v>0</v>
      </c>
      <c r="BF265" s="180">
        <f>IF(N265="snížená",J265,0)</f>
        <v>0</v>
      </c>
      <c r="BG265" s="180">
        <f>IF(N265="zákl. přenesená",J265,0)</f>
        <v>0</v>
      </c>
      <c r="BH265" s="180">
        <f>IF(N265="sníž. přenesená",J265,0)</f>
        <v>0</v>
      </c>
      <c r="BI265" s="180">
        <f>IF(N265="nulová",J265,0)</f>
        <v>0</v>
      </c>
      <c r="BJ265" s="23" t="s">
        <v>79</v>
      </c>
      <c r="BK265" s="180">
        <f>ROUND(I265*H265,2)</f>
        <v>0</v>
      </c>
      <c r="BL265" s="23" t="s">
        <v>213</v>
      </c>
      <c r="BM265" s="23" t="s">
        <v>530</v>
      </c>
    </row>
    <row r="266" spans="2:65" s="11" customFormat="1">
      <c r="B266" s="191"/>
      <c r="D266" s="192" t="s">
        <v>153</v>
      </c>
      <c r="E266" s="193" t="s">
        <v>5</v>
      </c>
      <c r="F266" s="194" t="s">
        <v>166</v>
      </c>
      <c r="H266" s="195">
        <v>49.2</v>
      </c>
      <c r="I266" s="196"/>
      <c r="L266" s="191"/>
      <c r="M266" s="197"/>
      <c r="N266" s="198"/>
      <c r="O266" s="198"/>
      <c r="P266" s="198"/>
      <c r="Q266" s="198"/>
      <c r="R266" s="198"/>
      <c r="S266" s="198"/>
      <c r="T266" s="199"/>
      <c r="AT266" s="193" t="s">
        <v>153</v>
      </c>
      <c r="AU266" s="193" t="s">
        <v>81</v>
      </c>
      <c r="AV266" s="11" t="s">
        <v>81</v>
      </c>
      <c r="AW266" s="11" t="s">
        <v>34</v>
      </c>
      <c r="AX266" s="11" t="s">
        <v>79</v>
      </c>
      <c r="AY266" s="193" t="s">
        <v>134</v>
      </c>
    </row>
    <row r="267" spans="2:65" s="1" customFormat="1" ht="16.5" customHeight="1">
      <c r="B267" s="168"/>
      <c r="C267" s="169" t="s">
        <v>531</v>
      </c>
      <c r="D267" s="169" t="s">
        <v>137</v>
      </c>
      <c r="E267" s="170" t="s">
        <v>532</v>
      </c>
      <c r="F267" s="171" t="s">
        <v>533</v>
      </c>
      <c r="G267" s="172" t="s">
        <v>151</v>
      </c>
      <c r="H267" s="173">
        <v>49.2</v>
      </c>
      <c r="I267" s="174"/>
      <c r="J267" s="175">
        <f>ROUND(I267*H267,2)</f>
        <v>0</v>
      </c>
      <c r="K267" s="171" t="s">
        <v>141</v>
      </c>
      <c r="L267" s="40"/>
      <c r="M267" s="176" t="s">
        <v>5</v>
      </c>
      <c r="N267" s="177" t="s">
        <v>42</v>
      </c>
      <c r="O267" s="41"/>
      <c r="P267" s="178">
        <f>O267*H267</f>
        <v>0</v>
      </c>
      <c r="Q267" s="178">
        <v>5.0000000000000001E-4</v>
      </c>
      <c r="R267" s="178">
        <f>Q267*H267</f>
        <v>2.46E-2</v>
      </c>
      <c r="S267" s="178">
        <v>0</v>
      </c>
      <c r="T267" s="179">
        <f>S267*H267</f>
        <v>0</v>
      </c>
      <c r="AR267" s="23" t="s">
        <v>213</v>
      </c>
      <c r="AT267" s="23" t="s">
        <v>137</v>
      </c>
      <c r="AU267" s="23" t="s">
        <v>81</v>
      </c>
      <c r="AY267" s="23" t="s">
        <v>134</v>
      </c>
      <c r="BE267" s="180">
        <f>IF(N267="základní",J267,0)</f>
        <v>0</v>
      </c>
      <c r="BF267" s="180">
        <f>IF(N267="snížená",J267,0)</f>
        <v>0</v>
      </c>
      <c r="BG267" s="180">
        <f>IF(N267="zákl. přenesená",J267,0)</f>
        <v>0</v>
      </c>
      <c r="BH267" s="180">
        <f>IF(N267="sníž. přenesená",J267,0)</f>
        <v>0</v>
      </c>
      <c r="BI267" s="180">
        <f>IF(N267="nulová",J267,0)</f>
        <v>0</v>
      </c>
      <c r="BJ267" s="23" t="s">
        <v>79</v>
      </c>
      <c r="BK267" s="180">
        <f>ROUND(I267*H267,2)</f>
        <v>0</v>
      </c>
      <c r="BL267" s="23" t="s">
        <v>213</v>
      </c>
      <c r="BM267" s="23" t="s">
        <v>534</v>
      </c>
    </row>
    <row r="268" spans="2:65" s="11" customFormat="1">
      <c r="B268" s="191"/>
      <c r="D268" s="192" t="s">
        <v>153</v>
      </c>
      <c r="E268" s="193" t="s">
        <v>5</v>
      </c>
      <c r="F268" s="194" t="s">
        <v>166</v>
      </c>
      <c r="H268" s="195">
        <v>49.2</v>
      </c>
      <c r="I268" s="196"/>
      <c r="L268" s="191"/>
      <c r="M268" s="197"/>
      <c r="N268" s="198"/>
      <c r="O268" s="198"/>
      <c r="P268" s="198"/>
      <c r="Q268" s="198"/>
      <c r="R268" s="198"/>
      <c r="S268" s="198"/>
      <c r="T268" s="199"/>
      <c r="AT268" s="193" t="s">
        <v>153</v>
      </c>
      <c r="AU268" s="193" t="s">
        <v>81</v>
      </c>
      <c r="AV268" s="11" t="s">
        <v>81</v>
      </c>
      <c r="AW268" s="11" t="s">
        <v>34</v>
      </c>
      <c r="AX268" s="11" t="s">
        <v>79</v>
      </c>
      <c r="AY268" s="193" t="s">
        <v>134</v>
      </c>
    </row>
    <row r="269" spans="2:65" s="1" customFormat="1" ht="16.5" customHeight="1">
      <c r="B269" s="168"/>
      <c r="C269" s="181" t="s">
        <v>535</v>
      </c>
      <c r="D269" s="181" t="s">
        <v>144</v>
      </c>
      <c r="E269" s="182" t="s">
        <v>536</v>
      </c>
      <c r="F269" s="183" t="s">
        <v>537</v>
      </c>
      <c r="G269" s="184" t="s">
        <v>151</v>
      </c>
      <c r="H269" s="185">
        <v>51.66</v>
      </c>
      <c r="I269" s="186"/>
      <c r="J269" s="187">
        <f>ROUND(I269*H269,2)</f>
        <v>0</v>
      </c>
      <c r="K269" s="183" t="s">
        <v>5</v>
      </c>
      <c r="L269" s="188"/>
      <c r="M269" s="189" t="s">
        <v>5</v>
      </c>
      <c r="N269" s="190" t="s">
        <v>42</v>
      </c>
      <c r="O269" s="41"/>
      <c r="P269" s="178">
        <f>O269*H269</f>
        <v>0</v>
      </c>
      <c r="Q269" s="178">
        <v>1.8E-3</v>
      </c>
      <c r="R269" s="178">
        <f>Q269*H269</f>
        <v>9.2987999999999987E-2</v>
      </c>
      <c r="S269" s="178">
        <v>0</v>
      </c>
      <c r="T269" s="179">
        <f>S269*H269</f>
        <v>0</v>
      </c>
      <c r="AR269" s="23" t="s">
        <v>300</v>
      </c>
      <c r="AT269" s="23" t="s">
        <v>144</v>
      </c>
      <c r="AU269" s="23" t="s">
        <v>81</v>
      </c>
      <c r="AY269" s="23" t="s">
        <v>134</v>
      </c>
      <c r="BE269" s="180">
        <f>IF(N269="základní",J269,0)</f>
        <v>0</v>
      </c>
      <c r="BF269" s="180">
        <f>IF(N269="snížená",J269,0)</f>
        <v>0</v>
      </c>
      <c r="BG269" s="180">
        <f>IF(N269="zákl. přenesená",J269,0)</f>
        <v>0</v>
      </c>
      <c r="BH269" s="180">
        <f>IF(N269="sníž. přenesená",J269,0)</f>
        <v>0</v>
      </c>
      <c r="BI269" s="180">
        <f>IF(N269="nulová",J269,0)</f>
        <v>0</v>
      </c>
      <c r="BJ269" s="23" t="s">
        <v>79</v>
      </c>
      <c r="BK269" s="180">
        <f>ROUND(I269*H269,2)</f>
        <v>0</v>
      </c>
      <c r="BL269" s="23" t="s">
        <v>213</v>
      </c>
      <c r="BM269" s="23" t="s">
        <v>538</v>
      </c>
    </row>
    <row r="270" spans="2:65" s="11" customFormat="1">
      <c r="B270" s="191"/>
      <c r="D270" s="192" t="s">
        <v>153</v>
      </c>
      <c r="E270" s="193" t="s">
        <v>5</v>
      </c>
      <c r="F270" s="194" t="s">
        <v>539</v>
      </c>
      <c r="H270" s="195">
        <v>51.66</v>
      </c>
      <c r="I270" s="196"/>
      <c r="L270" s="191"/>
      <c r="M270" s="197"/>
      <c r="N270" s="198"/>
      <c r="O270" s="198"/>
      <c r="P270" s="198"/>
      <c r="Q270" s="198"/>
      <c r="R270" s="198"/>
      <c r="S270" s="198"/>
      <c r="T270" s="199"/>
      <c r="AT270" s="193" t="s">
        <v>153</v>
      </c>
      <c r="AU270" s="193" t="s">
        <v>81</v>
      </c>
      <c r="AV270" s="11" t="s">
        <v>81</v>
      </c>
      <c r="AW270" s="11" t="s">
        <v>34</v>
      </c>
      <c r="AX270" s="11" t="s">
        <v>79</v>
      </c>
      <c r="AY270" s="193" t="s">
        <v>134</v>
      </c>
    </row>
    <row r="271" spans="2:65" s="1" customFormat="1" ht="16.5" customHeight="1">
      <c r="B271" s="168"/>
      <c r="C271" s="169" t="s">
        <v>540</v>
      </c>
      <c r="D271" s="169" t="s">
        <v>137</v>
      </c>
      <c r="E271" s="170" t="s">
        <v>541</v>
      </c>
      <c r="F271" s="171" t="s">
        <v>542</v>
      </c>
      <c r="G271" s="172" t="s">
        <v>206</v>
      </c>
      <c r="H271" s="173">
        <v>26</v>
      </c>
      <c r="I271" s="174"/>
      <c r="J271" s="175">
        <f>ROUND(I271*H271,2)</f>
        <v>0</v>
      </c>
      <c r="K271" s="171" t="s">
        <v>141</v>
      </c>
      <c r="L271" s="40"/>
      <c r="M271" s="176" t="s">
        <v>5</v>
      </c>
      <c r="N271" s="177" t="s">
        <v>42</v>
      </c>
      <c r="O271" s="41"/>
      <c r="P271" s="178">
        <f>O271*H271</f>
        <v>0</v>
      </c>
      <c r="Q271" s="178">
        <v>1.0000000000000001E-5</v>
      </c>
      <c r="R271" s="178">
        <f>Q271*H271</f>
        <v>2.6000000000000003E-4</v>
      </c>
      <c r="S271" s="178">
        <v>0</v>
      </c>
      <c r="T271" s="179">
        <f>S271*H271</f>
        <v>0</v>
      </c>
      <c r="AR271" s="23" t="s">
        <v>213</v>
      </c>
      <c r="AT271" s="23" t="s">
        <v>137</v>
      </c>
      <c r="AU271" s="23" t="s">
        <v>81</v>
      </c>
      <c r="AY271" s="23" t="s">
        <v>134</v>
      </c>
      <c r="BE271" s="180">
        <f>IF(N271="základní",J271,0)</f>
        <v>0</v>
      </c>
      <c r="BF271" s="180">
        <f>IF(N271="snížená",J271,0)</f>
        <v>0</v>
      </c>
      <c r="BG271" s="180">
        <f>IF(N271="zákl. přenesená",J271,0)</f>
        <v>0</v>
      </c>
      <c r="BH271" s="180">
        <f>IF(N271="sníž. přenesená",J271,0)</f>
        <v>0</v>
      </c>
      <c r="BI271" s="180">
        <f>IF(N271="nulová",J271,0)</f>
        <v>0</v>
      </c>
      <c r="BJ271" s="23" t="s">
        <v>79</v>
      </c>
      <c r="BK271" s="180">
        <f>ROUND(I271*H271,2)</f>
        <v>0</v>
      </c>
      <c r="BL271" s="23" t="s">
        <v>213</v>
      </c>
      <c r="BM271" s="23" t="s">
        <v>543</v>
      </c>
    </row>
    <row r="272" spans="2:65" s="11" customFormat="1">
      <c r="B272" s="191"/>
      <c r="D272" s="192" t="s">
        <v>153</v>
      </c>
      <c r="E272" s="193" t="s">
        <v>5</v>
      </c>
      <c r="F272" s="194" t="s">
        <v>544</v>
      </c>
      <c r="H272" s="195">
        <v>26</v>
      </c>
      <c r="I272" s="196"/>
      <c r="L272" s="191"/>
      <c r="M272" s="197"/>
      <c r="N272" s="198"/>
      <c r="O272" s="198"/>
      <c r="P272" s="198"/>
      <c r="Q272" s="198"/>
      <c r="R272" s="198"/>
      <c r="S272" s="198"/>
      <c r="T272" s="199"/>
      <c r="AT272" s="193" t="s">
        <v>153</v>
      </c>
      <c r="AU272" s="193" t="s">
        <v>81</v>
      </c>
      <c r="AV272" s="11" t="s">
        <v>81</v>
      </c>
      <c r="AW272" s="11" t="s">
        <v>34</v>
      </c>
      <c r="AX272" s="11" t="s">
        <v>79</v>
      </c>
      <c r="AY272" s="193" t="s">
        <v>134</v>
      </c>
    </row>
    <row r="273" spans="2:65" s="1" customFormat="1" ht="16.5" customHeight="1">
      <c r="B273" s="168"/>
      <c r="C273" s="181" t="s">
        <v>545</v>
      </c>
      <c r="D273" s="181" t="s">
        <v>144</v>
      </c>
      <c r="E273" s="182" t="s">
        <v>546</v>
      </c>
      <c r="F273" s="183" t="s">
        <v>547</v>
      </c>
      <c r="G273" s="184" t="s">
        <v>206</v>
      </c>
      <c r="H273" s="185">
        <v>28.6</v>
      </c>
      <c r="I273" s="186"/>
      <c r="J273" s="187">
        <f>ROUND(I273*H273,2)</f>
        <v>0</v>
      </c>
      <c r="K273" s="183" t="s">
        <v>5</v>
      </c>
      <c r="L273" s="188"/>
      <c r="M273" s="189" t="s">
        <v>5</v>
      </c>
      <c r="N273" s="190" t="s">
        <v>42</v>
      </c>
      <c r="O273" s="41"/>
      <c r="P273" s="178">
        <f>O273*H273</f>
        <v>0</v>
      </c>
      <c r="Q273" s="178">
        <v>2.7999999999999998E-4</v>
      </c>
      <c r="R273" s="178">
        <f>Q273*H273</f>
        <v>8.0079999999999995E-3</v>
      </c>
      <c r="S273" s="178">
        <v>0</v>
      </c>
      <c r="T273" s="179">
        <f>S273*H273</f>
        <v>0</v>
      </c>
      <c r="AR273" s="23" t="s">
        <v>300</v>
      </c>
      <c r="AT273" s="23" t="s">
        <v>144</v>
      </c>
      <c r="AU273" s="23" t="s">
        <v>81</v>
      </c>
      <c r="AY273" s="23" t="s">
        <v>134</v>
      </c>
      <c r="BE273" s="180">
        <f>IF(N273="základní",J273,0)</f>
        <v>0</v>
      </c>
      <c r="BF273" s="180">
        <f>IF(N273="snížená",J273,0)</f>
        <v>0</v>
      </c>
      <c r="BG273" s="180">
        <f>IF(N273="zákl. přenesená",J273,0)</f>
        <v>0</v>
      </c>
      <c r="BH273" s="180">
        <f>IF(N273="sníž. přenesená",J273,0)</f>
        <v>0</v>
      </c>
      <c r="BI273" s="180">
        <f>IF(N273="nulová",J273,0)</f>
        <v>0</v>
      </c>
      <c r="BJ273" s="23" t="s">
        <v>79</v>
      </c>
      <c r="BK273" s="180">
        <f>ROUND(I273*H273,2)</f>
        <v>0</v>
      </c>
      <c r="BL273" s="23" t="s">
        <v>213</v>
      </c>
      <c r="BM273" s="23" t="s">
        <v>548</v>
      </c>
    </row>
    <row r="274" spans="2:65" s="11" customFormat="1">
      <c r="B274" s="191"/>
      <c r="D274" s="192" t="s">
        <v>153</v>
      </c>
      <c r="E274" s="193" t="s">
        <v>5</v>
      </c>
      <c r="F274" s="194" t="s">
        <v>549</v>
      </c>
      <c r="H274" s="195">
        <v>28.6</v>
      </c>
      <c r="I274" s="196"/>
      <c r="L274" s="191"/>
      <c r="M274" s="197"/>
      <c r="N274" s="198"/>
      <c r="O274" s="198"/>
      <c r="P274" s="198"/>
      <c r="Q274" s="198"/>
      <c r="R274" s="198"/>
      <c r="S274" s="198"/>
      <c r="T274" s="199"/>
      <c r="AT274" s="193" t="s">
        <v>153</v>
      </c>
      <c r="AU274" s="193" t="s">
        <v>81</v>
      </c>
      <c r="AV274" s="11" t="s">
        <v>81</v>
      </c>
      <c r="AW274" s="11" t="s">
        <v>34</v>
      </c>
      <c r="AX274" s="11" t="s">
        <v>79</v>
      </c>
      <c r="AY274" s="193" t="s">
        <v>134</v>
      </c>
    </row>
    <row r="275" spans="2:65" s="1" customFormat="1" ht="16.5" customHeight="1">
      <c r="B275" s="168"/>
      <c r="C275" s="169" t="s">
        <v>550</v>
      </c>
      <c r="D275" s="169" t="s">
        <v>137</v>
      </c>
      <c r="E275" s="170" t="s">
        <v>551</v>
      </c>
      <c r="F275" s="171" t="s">
        <v>552</v>
      </c>
      <c r="G275" s="172" t="s">
        <v>206</v>
      </c>
      <c r="H275" s="173">
        <v>26</v>
      </c>
      <c r="I275" s="174"/>
      <c r="J275" s="175">
        <f>ROUND(I275*H275,2)</f>
        <v>0</v>
      </c>
      <c r="K275" s="171" t="s">
        <v>141</v>
      </c>
      <c r="L275" s="40"/>
      <c r="M275" s="176" t="s">
        <v>5</v>
      </c>
      <c r="N275" s="177" t="s">
        <v>42</v>
      </c>
      <c r="O275" s="41"/>
      <c r="P275" s="178">
        <f>O275*H275</f>
        <v>0</v>
      </c>
      <c r="Q275" s="178">
        <v>0</v>
      </c>
      <c r="R275" s="178">
        <f>Q275*H275</f>
        <v>0</v>
      </c>
      <c r="S275" s="178">
        <v>0</v>
      </c>
      <c r="T275" s="179">
        <f>S275*H275</f>
        <v>0</v>
      </c>
      <c r="AR275" s="23" t="s">
        <v>213</v>
      </c>
      <c r="AT275" s="23" t="s">
        <v>137</v>
      </c>
      <c r="AU275" s="23" t="s">
        <v>81</v>
      </c>
      <c r="AY275" s="23" t="s">
        <v>134</v>
      </c>
      <c r="BE275" s="180">
        <f>IF(N275="základní",J275,0)</f>
        <v>0</v>
      </c>
      <c r="BF275" s="180">
        <f>IF(N275="snížená",J275,0)</f>
        <v>0</v>
      </c>
      <c r="BG275" s="180">
        <f>IF(N275="zákl. přenesená",J275,0)</f>
        <v>0</v>
      </c>
      <c r="BH275" s="180">
        <f>IF(N275="sníž. přenesená",J275,0)</f>
        <v>0</v>
      </c>
      <c r="BI275" s="180">
        <f>IF(N275="nulová",J275,0)</f>
        <v>0</v>
      </c>
      <c r="BJ275" s="23" t="s">
        <v>79</v>
      </c>
      <c r="BK275" s="180">
        <f>ROUND(I275*H275,2)</f>
        <v>0</v>
      </c>
      <c r="BL275" s="23" t="s">
        <v>213</v>
      </c>
      <c r="BM275" s="23" t="s">
        <v>553</v>
      </c>
    </row>
    <row r="276" spans="2:65" s="1" customFormat="1" ht="16.5" customHeight="1">
      <c r="B276" s="168"/>
      <c r="C276" s="181" t="s">
        <v>554</v>
      </c>
      <c r="D276" s="181" t="s">
        <v>144</v>
      </c>
      <c r="E276" s="182" t="s">
        <v>536</v>
      </c>
      <c r="F276" s="183" t="s">
        <v>537</v>
      </c>
      <c r="G276" s="184" t="s">
        <v>151</v>
      </c>
      <c r="H276" s="185">
        <v>2.86</v>
      </c>
      <c r="I276" s="186"/>
      <c r="J276" s="187">
        <f>ROUND(I276*H276,2)</f>
        <v>0</v>
      </c>
      <c r="K276" s="183" t="s">
        <v>5</v>
      </c>
      <c r="L276" s="188"/>
      <c r="M276" s="189" t="s">
        <v>5</v>
      </c>
      <c r="N276" s="190" t="s">
        <v>42</v>
      </c>
      <c r="O276" s="41"/>
      <c r="P276" s="178">
        <f>O276*H276</f>
        <v>0</v>
      </c>
      <c r="Q276" s="178">
        <v>1.8E-3</v>
      </c>
      <c r="R276" s="178">
        <f>Q276*H276</f>
        <v>5.1479999999999998E-3</v>
      </c>
      <c r="S276" s="178">
        <v>0</v>
      </c>
      <c r="T276" s="179">
        <f>S276*H276</f>
        <v>0</v>
      </c>
      <c r="AR276" s="23" t="s">
        <v>300</v>
      </c>
      <c r="AT276" s="23" t="s">
        <v>144</v>
      </c>
      <c r="AU276" s="23" t="s">
        <v>81</v>
      </c>
      <c r="AY276" s="23" t="s">
        <v>134</v>
      </c>
      <c r="BE276" s="180">
        <f>IF(N276="základní",J276,0)</f>
        <v>0</v>
      </c>
      <c r="BF276" s="180">
        <f>IF(N276="snížená",J276,0)</f>
        <v>0</v>
      </c>
      <c r="BG276" s="180">
        <f>IF(N276="zákl. přenesená",J276,0)</f>
        <v>0</v>
      </c>
      <c r="BH276" s="180">
        <f>IF(N276="sníž. přenesená",J276,0)</f>
        <v>0</v>
      </c>
      <c r="BI276" s="180">
        <f>IF(N276="nulová",J276,0)</f>
        <v>0</v>
      </c>
      <c r="BJ276" s="23" t="s">
        <v>79</v>
      </c>
      <c r="BK276" s="180">
        <f>ROUND(I276*H276,2)</f>
        <v>0</v>
      </c>
      <c r="BL276" s="23" t="s">
        <v>213</v>
      </c>
      <c r="BM276" s="23" t="s">
        <v>555</v>
      </c>
    </row>
    <row r="277" spans="2:65" s="11" customFormat="1">
      <c r="B277" s="191"/>
      <c r="D277" s="192" t="s">
        <v>153</v>
      </c>
      <c r="E277" s="193" t="s">
        <v>5</v>
      </c>
      <c r="F277" s="194" t="s">
        <v>556</v>
      </c>
      <c r="H277" s="195">
        <v>2.86</v>
      </c>
      <c r="I277" s="196"/>
      <c r="L277" s="191"/>
      <c r="M277" s="197"/>
      <c r="N277" s="198"/>
      <c r="O277" s="198"/>
      <c r="P277" s="198"/>
      <c r="Q277" s="198"/>
      <c r="R277" s="198"/>
      <c r="S277" s="198"/>
      <c r="T277" s="199"/>
      <c r="AT277" s="193" t="s">
        <v>153</v>
      </c>
      <c r="AU277" s="193" t="s">
        <v>81</v>
      </c>
      <c r="AV277" s="11" t="s">
        <v>81</v>
      </c>
      <c r="AW277" s="11" t="s">
        <v>34</v>
      </c>
      <c r="AX277" s="11" t="s">
        <v>79</v>
      </c>
      <c r="AY277" s="193" t="s">
        <v>134</v>
      </c>
    </row>
    <row r="278" spans="2:65" s="1" customFormat="1" ht="16.5" customHeight="1">
      <c r="B278" s="168"/>
      <c r="C278" s="169" t="s">
        <v>557</v>
      </c>
      <c r="D278" s="169" t="s">
        <v>137</v>
      </c>
      <c r="E278" s="170" t="s">
        <v>558</v>
      </c>
      <c r="F278" s="171" t="s">
        <v>559</v>
      </c>
      <c r="G278" s="172" t="s">
        <v>298</v>
      </c>
      <c r="H278" s="173">
        <v>0.876</v>
      </c>
      <c r="I278" s="174"/>
      <c r="J278" s="175">
        <f>ROUND(I278*H278,2)</f>
        <v>0</v>
      </c>
      <c r="K278" s="171" t="s">
        <v>141</v>
      </c>
      <c r="L278" s="40"/>
      <c r="M278" s="176" t="s">
        <v>5</v>
      </c>
      <c r="N278" s="177" t="s">
        <v>42</v>
      </c>
      <c r="O278" s="41"/>
      <c r="P278" s="178">
        <f>O278*H278</f>
        <v>0</v>
      </c>
      <c r="Q278" s="178">
        <v>0</v>
      </c>
      <c r="R278" s="178">
        <f>Q278*H278</f>
        <v>0</v>
      </c>
      <c r="S278" s="178">
        <v>0</v>
      </c>
      <c r="T278" s="179">
        <f>S278*H278</f>
        <v>0</v>
      </c>
      <c r="AR278" s="23" t="s">
        <v>213</v>
      </c>
      <c r="AT278" s="23" t="s">
        <v>137</v>
      </c>
      <c r="AU278" s="23" t="s">
        <v>81</v>
      </c>
      <c r="AY278" s="23" t="s">
        <v>134</v>
      </c>
      <c r="BE278" s="180">
        <f>IF(N278="základní",J278,0)</f>
        <v>0</v>
      </c>
      <c r="BF278" s="180">
        <f>IF(N278="snížená",J278,0)</f>
        <v>0</v>
      </c>
      <c r="BG278" s="180">
        <f>IF(N278="zákl. přenesená",J278,0)</f>
        <v>0</v>
      </c>
      <c r="BH278" s="180">
        <f>IF(N278="sníž. přenesená",J278,0)</f>
        <v>0</v>
      </c>
      <c r="BI278" s="180">
        <f>IF(N278="nulová",J278,0)</f>
        <v>0</v>
      </c>
      <c r="BJ278" s="23" t="s">
        <v>79</v>
      </c>
      <c r="BK278" s="180">
        <f>ROUND(I278*H278,2)</f>
        <v>0</v>
      </c>
      <c r="BL278" s="23" t="s">
        <v>213</v>
      </c>
      <c r="BM278" s="23" t="s">
        <v>560</v>
      </c>
    </row>
    <row r="279" spans="2:65" s="10" customFormat="1" ht="29.9" customHeight="1">
      <c r="B279" s="155"/>
      <c r="D279" s="156" t="s">
        <v>70</v>
      </c>
      <c r="E279" s="166" t="s">
        <v>561</v>
      </c>
      <c r="F279" s="166" t="s">
        <v>562</v>
      </c>
      <c r="I279" s="158"/>
      <c r="J279" s="167">
        <f>BK279</f>
        <v>0</v>
      </c>
      <c r="L279" s="155"/>
      <c r="M279" s="160"/>
      <c r="N279" s="161"/>
      <c r="O279" s="161"/>
      <c r="P279" s="162">
        <f>SUM(P280:P290)</f>
        <v>0</v>
      </c>
      <c r="Q279" s="161"/>
      <c r="R279" s="162">
        <f>SUM(R280:R290)</f>
        <v>6.273999999999999E-2</v>
      </c>
      <c r="S279" s="161"/>
      <c r="T279" s="163">
        <f>SUM(T280:T290)</f>
        <v>0</v>
      </c>
      <c r="AR279" s="156" t="s">
        <v>81</v>
      </c>
      <c r="AT279" s="164" t="s">
        <v>70</v>
      </c>
      <c r="AU279" s="164" t="s">
        <v>79</v>
      </c>
      <c r="AY279" s="156" t="s">
        <v>134</v>
      </c>
      <c r="BK279" s="165">
        <f>SUM(BK280:BK290)</f>
        <v>0</v>
      </c>
    </row>
    <row r="280" spans="2:65" s="1" customFormat="1" ht="25.5" customHeight="1">
      <c r="B280" s="168"/>
      <c r="C280" s="169" t="s">
        <v>563</v>
      </c>
      <c r="D280" s="169" t="s">
        <v>137</v>
      </c>
      <c r="E280" s="170" t="s">
        <v>564</v>
      </c>
      <c r="F280" s="171" t="s">
        <v>565</v>
      </c>
      <c r="G280" s="172" t="s">
        <v>151</v>
      </c>
      <c r="H280" s="173">
        <v>2.4</v>
      </c>
      <c r="I280" s="174"/>
      <c r="J280" s="175">
        <f>ROUND(I280*H280,2)</f>
        <v>0</v>
      </c>
      <c r="K280" s="171" t="s">
        <v>141</v>
      </c>
      <c r="L280" s="40"/>
      <c r="M280" s="176" t="s">
        <v>5</v>
      </c>
      <c r="N280" s="177" t="s">
        <v>42</v>
      </c>
      <c r="O280" s="41"/>
      <c r="P280" s="178">
        <f>O280*H280</f>
        <v>0</v>
      </c>
      <c r="Q280" s="178">
        <v>3.0000000000000001E-3</v>
      </c>
      <c r="R280" s="178">
        <f>Q280*H280</f>
        <v>7.1999999999999998E-3</v>
      </c>
      <c r="S280" s="178">
        <v>0</v>
      </c>
      <c r="T280" s="179">
        <f>S280*H280</f>
        <v>0</v>
      </c>
      <c r="AR280" s="23" t="s">
        <v>213</v>
      </c>
      <c r="AT280" s="23" t="s">
        <v>137</v>
      </c>
      <c r="AU280" s="23" t="s">
        <v>81</v>
      </c>
      <c r="AY280" s="23" t="s">
        <v>134</v>
      </c>
      <c r="BE280" s="180">
        <f>IF(N280="základní",J280,0)</f>
        <v>0</v>
      </c>
      <c r="BF280" s="180">
        <f>IF(N280="snížená",J280,0)</f>
        <v>0</v>
      </c>
      <c r="BG280" s="180">
        <f>IF(N280="zákl. přenesená",J280,0)</f>
        <v>0</v>
      </c>
      <c r="BH280" s="180">
        <f>IF(N280="sníž. přenesená",J280,0)</f>
        <v>0</v>
      </c>
      <c r="BI280" s="180">
        <f>IF(N280="nulová",J280,0)</f>
        <v>0</v>
      </c>
      <c r="BJ280" s="23" t="s">
        <v>79</v>
      </c>
      <c r="BK280" s="180">
        <f>ROUND(I280*H280,2)</f>
        <v>0</v>
      </c>
      <c r="BL280" s="23" t="s">
        <v>213</v>
      </c>
      <c r="BM280" s="23" t="s">
        <v>566</v>
      </c>
    </row>
    <row r="281" spans="2:65" s="11" customFormat="1">
      <c r="B281" s="191"/>
      <c r="D281" s="192" t="s">
        <v>153</v>
      </c>
      <c r="E281" s="193" t="s">
        <v>5</v>
      </c>
      <c r="F281" s="194" t="s">
        <v>567</v>
      </c>
      <c r="H281" s="195">
        <v>2.4</v>
      </c>
      <c r="I281" s="196"/>
      <c r="L281" s="191"/>
      <c r="M281" s="197"/>
      <c r="N281" s="198"/>
      <c r="O281" s="198"/>
      <c r="P281" s="198"/>
      <c r="Q281" s="198"/>
      <c r="R281" s="198"/>
      <c r="S281" s="198"/>
      <c r="T281" s="199"/>
      <c r="AT281" s="193" t="s">
        <v>153</v>
      </c>
      <c r="AU281" s="193" t="s">
        <v>81</v>
      </c>
      <c r="AV281" s="11" t="s">
        <v>81</v>
      </c>
      <c r="AW281" s="11" t="s">
        <v>34</v>
      </c>
      <c r="AX281" s="11" t="s">
        <v>79</v>
      </c>
      <c r="AY281" s="193" t="s">
        <v>134</v>
      </c>
    </row>
    <row r="282" spans="2:65" s="1" customFormat="1" ht="16.5" customHeight="1">
      <c r="B282" s="168"/>
      <c r="C282" s="181" t="s">
        <v>568</v>
      </c>
      <c r="D282" s="181" t="s">
        <v>144</v>
      </c>
      <c r="E282" s="182" t="s">
        <v>569</v>
      </c>
      <c r="F282" s="183" t="s">
        <v>570</v>
      </c>
      <c r="G282" s="184" t="s">
        <v>151</v>
      </c>
      <c r="H282" s="185">
        <v>2.64</v>
      </c>
      <c r="I282" s="186"/>
      <c r="J282" s="187">
        <f>ROUND(I282*H282,2)</f>
        <v>0</v>
      </c>
      <c r="K282" s="183" t="s">
        <v>5</v>
      </c>
      <c r="L282" s="188"/>
      <c r="M282" s="189" t="s">
        <v>5</v>
      </c>
      <c r="N282" s="190" t="s">
        <v>42</v>
      </c>
      <c r="O282" s="41"/>
      <c r="P282" s="178">
        <f>O282*H282</f>
        <v>0</v>
      </c>
      <c r="Q282" s="178">
        <v>1.26E-2</v>
      </c>
      <c r="R282" s="178">
        <f>Q282*H282</f>
        <v>3.3264000000000002E-2</v>
      </c>
      <c r="S282" s="178">
        <v>0</v>
      </c>
      <c r="T282" s="179">
        <f>S282*H282</f>
        <v>0</v>
      </c>
      <c r="AR282" s="23" t="s">
        <v>300</v>
      </c>
      <c r="AT282" s="23" t="s">
        <v>144</v>
      </c>
      <c r="AU282" s="23" t="s">
        <v>81</v>
      </c>
      <c r="AY282" s="23" t="s">
        <v>134</v>
      </c>
      <c r="BE282" s="180">
        <f>IF(N282="základní",J282,0)</f>
        <v>0</v>
      </c>
      <c r="BF282" s="180">
        <f>IF(N282="snížená",J282,0)</f>
        <v>0</v>
      </c>
      <c r="BG282" s="180">
        <f>IF(N282="zákl. přenesená",J282,0)</f>
        <v>0</v>
      </c>
      <c r="BH282" s="180">
        <f>IF(N282="sníž. přenesená",J282,0)</f>
        <v>0</v>
      </c>
      <c r="BI282" s="180">
        <f>IF(N282="nulová",J282,0)</f>
        <v>0</v>
      </c>
      <c r="BJ282" s="23" t="s">
        <v>79</v>
      </c>
      <c r="BK282" s="180">
        <f>ROUND(I282*H282,2)</f>
        <v>0</v>
      </c>
      <c r="BL282" s="23" t="s">
        <v>213</v>
      </c>
      <c r="BM282" s="23" t="s">
        <v>571</v>
      </c>
    </row>
    <row r="283" spans="2:65" s="11" customFormat="1">
      <c r="B283" s="191"/>
      <c r="D283" s="192" t="s">
        <v>153</v>
      </c>
      <c r="E283" s="193" t="s">
        <v>5</v>
      </c>
      <c r="F283" s="194" t="s">
        <v>572</v>
      </c>
      <c r="H283" s="195">
        <v>2.64</v>
      </c>
      <c r="I283" s="196"/>
      <c r="L283" s="191"/>
      <c r="M283" s="197"/>
      <c r="N283" s="198"/>
      <c r="O283" s="198"/>
      <c r="P283" s="198"/>
      <c r="Q283" s="198"/>
      <c r="R283" s="198"/>
      <c r="S283" s="198"/>
      <c r="T283" s="199"/>
      <c r="AT283" s="193" t="s">
        <v>153</v>
      </c>
      <c r="AU283" s="193" t="s">
        <v>81</v>
      </c>
      <c r="AV283" s="11" t="s">
        <v>81</v>
      </c>
      <c r="AW283" s="11" t="s">
        <v>34</v>
      </c>
      <c r="AX283" s="11" t="s">
        <v>79</v>
      </c>
      <c r="AY283" s="193" t="s">
        <v>134</v>
      </c>
    </row>
    <row r="284" spans="2:65" s="1" customFormat="1" ht="25.5" customHeight="1">
      <c r="B284" s="168"/>
      <c r="C284" s="169" t="s">
        <v>573</v>
      </c>
      <c r="D284" s="169" t="s">
        <v>137</v>
      </c>
      <c r="E284" s="170" t="s">
        <v>574</v>
      </c>
      <c r="F284" s="171" t="s">
        <v>575</v>
      </c>
      <c r="G284" s="172" t="s">
        <v>151</v>
      </c>
      <c r="H284" s="173">
        <v>2.4</v>
      </c>
      <c r="I284" s="174"/>
      <c r="J284" s="175">
        <f>ROUND(I284*H284,2)</f>
        <v>0</v>
      </c>
      <c r="K284" s="171" t="s">
        <v>141</v>
      </c>
      <c r="L284" s="40"/>
      <c r="M284" s="176" t="s">
        <v>5</v>
      </c>
      <c r="N284" s="177" t="s">
        <v>42</v>
      </c>
      <c r="O284" s="41"/>
      <c r="P284" s="178">
        <f>O284*H284</f>
        <v>0</v>
      </c>
      <c r="Q284" s="178">
        <v>0</v>
      </c>
      <c r="R284" s="178">
        <f>Q284*H284</f>
        <v>0</v>
      </c>
      <c r="S284" s="178">
        <v>0</v>
      </c>
      <c r="T284" s="179">
        <f>S284*H284</f>
        <v>0</v>
      </c>
      <c r="AR284" s="23" t="s">
        <v>213</v>
      </c>
      <c r="AT284" s="23" t="s">
        <v>137</v>
      </c>
      <c r="AU284" s="23" t="s">
        <v>81</v>
      </c>
      <c r="AY284" s="23" t="s">
        <v>134</v>
      </c>
      <c r="BE284" s="180">
        <f>IF(N284="základní",J284,0)</f>
        <v>0</v>
      </c>
      <c r="BF284" s="180">
        <f>IF(N284="snížená",J284,0)</f>
        <v>0</v>
      </c>
      <c r="BG284" s="180">
        <f>IF(N284="zákl. přenesená",J284,0)</f>
        <v>0</v>
      </c>
      <c r="BH284" s="180">
        <f>IF(N284="sníž. přenesená",J284,0)</f>
        <v>0</v>
      </c>
      <c r="BI284" s="180">
        <f>IF(N284="nulová",J284,0)</f>
        <v>0</v>
      </c>
      <c r="BJ284" s="23" t="s">
        <v>79</v>
      </c>
      <c r="BK284" s="180">
        <f>ROUND(I284*H284,2)</f>
        <v>0</v>
      </c>
      <c r="BL284" s="23" t="s">
        <v>213</v>
      </c>
      <c r="BM284" s="23" t="s">
        <v>576</v>
      </c>
    </row>
    <row r="285" spans="2:65" s="1" customFormat="1" ht="25.5" customHeight="1">
      <c r="B285" s="168"/>
      <c r="C285" s="169" t="s">
        <v>577</v>
      </c>
      <c r="D285" s="169" t="s">
        <v>137</v>
      </c>
      <c r="E285" s="170" t="s">
        <v>578</v>
      </c>
      <c r="F285" s="171" t="s">
        <v>579</v>
      </c>
      <c r="G285" s="172" t="s">
        <v>151</v>
      </c>
      <c r="H285" s="173">
        <v>2.4</v>
      </c>
      <c r="I285" s="174"/>
      <c r="J285" s="175">
        <f>ROUND(I285*H285,2)</f>
        <v>0</v>
      </c>
      <c r="K285" s="171" t="s">
        <v>141</v>
      </c>
      <c r="L285" s="40"/>
      <c r="M285" s="176" t="s">
        <v>5</v>
      </c>
      <c r="N285" s="177" t="s">
        <v>42</v>
      </c>
      <c r="O285" s="41"/>
      <c r="P285" s="178">
        <f>O285*H285</f>
        <v>0</v>
      </c>
      <c r="Q285" s="178">
        <v>8.0000000000000002E-3</v>
      </c>
      <c r="R285" s="178">
        <f>Q285*H285</f>
        <v>1.9199999999999998E-2</v>
      </c>
      <c r="S285" s="178">
        <v>0</v>
      </c>
      <c r="T285" s="179">
        <f>S285*H285</f>
        <v>0</v>
      </c>
      <c r="AR285" s="23" t="s">
        <v>213</v>
      </c>
      <c r="AT285" s="23" t="s">
        <v>137</v>
      </c>
      <c r="AU285" s="23" t="s">
        <v>81</v>
      </c>
      <c r="AY285" s="23" t="s">
        <v>134</v>
      </c>
      <c r="BE285" s="180">
        <f>IF(N285="základní",J285,0)</f>
        <v>0</v>
      </c>
      <c r="BF285" s="180">
        <f>IF(N285="snížená",J285,0)</f>
        <v>0</v>
      </c>
      <c r="BG285" s="180">
        <f>IF(N285="zákl. přenesená",J285,0)</f>
        <v>0</v>
      </c>
      <c r="BH285" s="180">
        <f>IF(N285="sníž. přenesená",J285,0)</f>
        <v>0</v>
      </c>
      <c r="BI285" s="180">
        <f>IF(N285="nulová",J285,0)</f>
        <v>0</v>
      </c>
      <c r="BJ285" s="23" t="s">
        <v>79</v>
      </c>
      <c r="BK285" s="180">
        <f>ROUND(I285*H285,2)</f>
        <v>0</v>
      </c>
      <c r="BL285" s="23" t="s">
        <v>213</v>
      </c>
      <c r="BM285" s="23" t="s">
        <v>580</v>
      </c>
    </row>
    <row r="286" spans="2:65" s="1" customFormat="1" ht="25.5" customHeight="1">
      <c r="B286" s="168"/>
      <c r="C286" s="169" t="s">
        <v>581</v>
      </c>
      <c r="D286" s="169" t="s">
        <v>137</v>
      </c>
      <c r="E286" s="170" t="s">
        <v>582</v>
      </c>
      <c r="F286" s="171" t="s">
        <v>583</v>
      </c>
      <c r="G286" s="172" t="s">
        <v>151</v>
      </c>
      <c r="H286" s="173">
        <v>2.4</v>
      </c>
      <c r="I286" s="174"/>
      <c r="J286" s="175">
        <f>ROUND(I286*H286,2)</f>
        <v>0</v>
      </c>
      <c r="K286" s="171" t="s">
        <v>141</v>
      </c>
      <c r="L286" s="40"/>
      <c r="M286" s="176" t="s">
        <v>5</v>
      </c>
      <c r="N286" s="177" t="s">
        <v>42</v>
      </c>
      <c r="O286" s="41"/>
      <c r="P286" s="178">
        <f>O286*H286</f>
        <v>0</v>
      </c>
      <c r="Q286" s="178">
        <v>0</v>
      </c>
      <c r="R286" s="178">
        <f>Q286*H286</f>
        <v>0</v>
      </c>
      <c r="S286" s="178">
        <v>0</v>
      </c>
      <c r="T286" s="179">
        <f>S286*H286</f>
        <v>0</v>
      </c>
      <c r="AR286" s="23" t="s">
        <v>213</v>
      </c>
      <c r="AT286" s="23" t="s">
        <v>137</v>
      </c>
      <c r="AU286" s="23" t="s">
        <v>81</v>
      </c>
      <c r="AY286" s="23" t="s">
        <v>134</v>
      </c>
      <c r="BE286" s="180">
        <f>IF(N286="základní",J286,0)</f>
        <v>0</v>
      </c>
      <c r="BF286" s="180">
        <f>IF(N286="snížená",J286,0)</f>
        <v>0</v>
      </c>
      <c r="BG286" s="180">
        <f>IF(N286="zákl. přenesená",J286,0)</f>
        <v>0</v>
      </c>
      <c r="BH286" s="180">
        <f>IF(N286="sníž. přenesená",J286,0)</f>
        <v>0</v>
      </c>
      <c r="BI286" s="180">
        <f>IF(N286="nulová",J286,0)</f>
        <v>0</v>
      </c>
      <c r="BJ286" s="23" t="s">
        <v>79</v>
      </c>
      <c r="BK286" s="180">
        <f>ROUND(I286*H286,2)</f>
        <v>0</v>
      </c>
      <c r="BL286" s="23" t="s">
        <v>213</v>
      </c>
      <c r="BM286" s="23" t="s">
        <v>584</v>
      </c>
    </row>
    <row r="287" spans="2:65" s="1" customFormat="1" ht="16.5" customHeight="1">
      <c r="B287" s="168"/>
      <c r="C287" s="169" t="s">
        <v>585</v>
      </c>
      <c r="D287" s="169" t="s">
        <v>137</v>
      </c>
      <c r="E287" s="170" t="s">
        <v>586</v>
      </c>
      <c r="F287" s="171" t="s">
        <v>587</v>
      </c>
      <c r="G287" s="172" t="s">
        <v>206</v>
      </c>
      <c r="H287" s="173">
        <v>7.6</v>
      </c>
      <c r="I287" s="174"/>
      <c r="J287" s="175">
        <f>ROUND(I287*H287,2)</f>
        <v>0</v>
      </c>
      <c r="K287" s="171" t="s">
        <v>141</v>
      </c>
      <c r="L287" s="40"/>
      <c r="M287" s="176" t="s">
        <v>5</v>
      </c>
      <c r="N287" s="177" t="s">
        <v>42</v>
      </c>
      <c r="O287" s="41"/>
      <c r="P287" s="178">
        <f>O287*H287</f>
        <v>0</v>
      </c>
      <c r="Q287" s="178">
        <v>3.1E-4</v>
      </c>
      <c r="R287" s="178">
        <f>Q287*H287</f>
        <v>2.356E-3</v>
      </c>
      <c r="S287" s="178">
        <v>0</v>
      </c>
      <c r="T287" s="179">
        <f>S287*H287</f>
        <v>0</v>
      </c>
      <c r="AR287" s="23" t="s">
        <v>213</v>
      </c>
      <c r="AT287" s="23" t="s">
        <v>137</v>
      </c>
      <c r="AU287" s="23" t="s">
        <v>81</v>
      </c>
      <c r="AY287" s="23" t="s">
        <v>134</v>
      </c>
      <c r="BE287" s="180">
        <f>IF(N287="základní",J287,0)</f>
        <v>0</v>
      </c>
      <c r="BF287" s="180">
        <f>IF(N287="snížená",J287,0)</f>
        <v>0</v>
      </c>
      <c r="BG287" s="180">
        <f>IF(N287="zákl. přenesená",J287,0)</f>
        <v>0</v>
      </c>
      <c r="BH287" s="180">
        <f>IF(N287="sníž. přenesená",J287,0)</f>
        <v>0</v>
      </c>
      <c r="BI287" s="180">
        <f>IF(N287="nulová",J287,0)</f>
        <v>0</v>
      </c>
      <c r="BJ287" s="23" t="s">
        <v>79</v>
      </c>
      <c r="BK287" s="180">
        <f>ROUND(I287*H287,2)</f>
        <v>0</v>
      </c>
      <c r="BL287" s="23" t="s">
        <v>213</v>
      </c>
      <c r="BM287" s="23" t="s">
        <v>588</v>
      </c>
    </row>
    <row r="288" spans="2:65" s="11" customFormat="1">
      <c r="B288" s="191"/>
      <c r="D288" s="192" t="s">
        <v>153</v>
      </c>
      <c r="E288" s="193" t="s">
        <v>5</v>
      </c>
      <c r="F288" s="194" t="s">
        <v>589</v>
      </c>
      <c r="H288" s="195">
        <v>7.6</v>
      </c>
      <c r="I288" s="196"/>
      <c r="L288" s="191"/>
      <c r="M288" s="197"/>
      <c r="N288" s="198"/>
      <c r="O288" s="198"/>
      <c r="P288" s="198"/>
      <c r="Q288" s="198"/>
      <c r="R288" s="198"/>
      <c r="S288" s="198"/>
      <c r="T288" s="199"/>
      <c r="AT288" s="193" t="s">
        <v>153</v>
      </c>
      <c r="AU288" s="193" t="s">
        <v>81</v>
      </c>
      <c r="AV288" s="11" t="s">
        <v>81</v>
      </c>
      <c r="AW288" s="11" t="s">
        <v>34</v>
      </c>
      <c r="AX288" s="11" t="s">
        <v>79</v>
      </c>
      <c r="AY288" s="193" t="s">
        <v>134</v>
      </c>
    </row>
    <row r="289" spans="2:65" s="1" customFormat="1" ht="16.5" customHeight="1">
      <c r="B289" s="168"/>
      <c r="C289" s="169" t="s">
        <v>590</v>
      </c>
      <c r="D289" s="169" t="s">
        <v>137</v>
      </c>
      <c r="E289" s="170" t="s">
        <v>591</v>
      </c>
      <c r="F289" s="171" t="s">
        <v>592</v>
      </c>
      <c r="G289" s="172" t="s">
        <v>151</v>
      </c>
      <c r="H289" s="173">
        <v>2.4</v>
      </c>
      <c r="I289" s="174"/>
      <c r="J289" s="175">
        <f>ROUND(I289*H289,2)</f>
        <v>0</v>
      </c>
      <c r="K289" s="171" t="s">
        <v>141</v>
      </c>
      <c r="L289" s="40"/>
      <c r="M289" s="176" t="s">
        <v>5</v>
      </c>
      <c r="N289" s="177" t="s">
        <v>42</v>
      </c>
      <c r="O289" s="41"/>
      <c r="P289" s="178">
        <f>O289*H289</f>
        <v>0</v>
      </c>
      <c r="Q289" s="178">
        <v>2.9999999999999997E-4</v>
      </c>
      <c r="R289" s="178">
        <f>Q289*H289</f>
        <v>7.1999999999999994E-4</v>
      </c>
      <c r="S289" s="178">
        <v>0</v>
      </c>
      <c r="T289" s="179">
        <f>S289*H289</f>
        <v>0</v>
      </c>
      <c r="AR289" s="23" t="s">
        <v>213</v>
      </c>
      <c r="AT289" s="23" t="s">
        <v>137</v>
      </c>
      <c r="AU289" s="23" t="s">
        <v>81</v>
      </c>
      <c r="AY289" s="23" t="s">
        <v>134</v>
      </c>
      <c r="BE289" s="180">
        <f>IF(N289="základní",J289,0)</f>
        <v>0</v>
      </c>
      <c r="BF289" s="180">
        <f>IF(N289="snížená",J289,0)</f>
        <v>0</v>
      </c>
      <c r="BG289" s="180">
        <f>IF(N289="zákl. přenesená",J289,0)</f>
        <v>0</v>
      </c>
      <c r="BH289" s="180">
        <f>IF(N289="sníž. přenesená",J289,0)</f>
        <v>0</v>
      </c>
      <c r="BI289" s="180">
        <f>IF(N289="nulová",J289,0)</f>
        <v>0</v>
      </c>
      <c r="BJ289" s="23" t="s">
        <v>79</v>
      </c>
      <c r="BK289" s="180">
        <f>ROUND(I289*H289,2)</f>
        <v>0</v>
      </c>
      <c r="BL289" s="23" t="s">
        <v>213</v>
      </c>
      <c r="BM289" s="23" t="s">
        <v>593</v>
      </c>
    </row>
    <row r="290" spans="2:65" s="1" customFormat="1" ht="16.5" customHeight="1">
      <c r="B290" s="168"/>
      <c r="C290" s="169" t="s">
        <v>594</v>
      </c>
      <c r="D290" s="169" t="s">
        <v>137</v>
      </c>
      <c r="E290" s="170" t="s">
        <v>595</v>
      </c>
      <c r="F290" s="171" t="s">
        <v>596</v>
      </c>
      <c r="G290" s="172" t="s">
        <v>298</v>
      </c>
      <c r="H290" s="173">
        <v>6.3E-2</v>
      </c>
      <c r="I290" s="174"/>
      <c r="J290" s="175">
        <f>ROUND(I290*H290,2)</f>
        <v>0</v>
      </c>
      <c r="K290" s="171" t="s">
        <v>141</v>
      </c>
      <c r="L290" s="40"/>
      <c r="M290" s="176" t="s">
        <v>5</v>
      </c>
      <c r="N290" s="177" t="s">
        <v>42</v>
      </c>
      <c r="O290" s="41"/>
      <c r="P290" s="178">
        <f>O290*H290</f>
        <v>0</v>
      </c>
      <c r="Q290" s="178">
        <v>0</v>
      </c>
      <c r="R290" s="178">
        <f>Q290*H290</f>
        <v>0</v>
      </c>
      <c r="S290" s="178">
        <v>0</v>
      </c>
      <c r="T290" s="179">
        <f>S290*H290</f>
        <v>0</v>
      </c>
      <c r="AR290" s="23" t="s">
        <v>213</v>
      </c>
      <c r="AT290" s="23" t="s">
        <v>137</v>
      </c>
      <c r="AU290" s="23" t="s">
        <v>81</v>
      </c>
      <c r="AY290" s="23" t="s">
        <v>134</v>
      </c>
      <c r="BE290" s="180">
        <f>IF(N290="základní",J290,0)</f>
        <v>0</v>
      </c>
      <c r="BF290" s="180">
        <f>IF(N290="snížená",J290,0)</f>
        <v>0</v>
      </c>
      <c r="BG290" s="180">
        <f>IF(N290="zákl. přenesená",J290,0)</f>
        <v>0</v>
      </c>
      <c r="BH290" s="180">
        <f>IF(N290="sníž. přenesená",J290,0)</f>
        <v>0</v>
      </c>
      <c r="BI290" s="180">
        <f>IF(N290="nulová",J290,0)</f>
        <v>0</v>
      </c>
      <c r="BJ290" s="23" t="s">
        <v>79</v>
      </c>
      <c r="BK290" s="180">
        <f>ROUND(I290*H290,2)</f>
        <v>0</v>
      </c>
      <c r="BL290" s="23" t="s">
        <v>213</v>
      </c>
      <c r="BM290" s="23" t="s">
        <v>597</v>
      </c>
    </row>
    <row r="291" spans="2:65" s="10" customFormat="1" ht="29.9" customHeight="1">
      <c r="B291" s="155"/>
      <c r="D291" s="156" t="s">
        <v>70</v>
      </c>
      <c r="E291" s="166" t="s">
        <v>598</v>
      </c>
      <c r="F291" s="166" t="s">
        <v>599</v>
      </c>
      <c r="I291" s="158"/>
      <c r="J291" s="167">
        <f>BK291</f>
        <v>0</v>
      </c>
      <c r="L291" s="155"/>
      <c r="M291" s="160"/>
      <c r="N291" s="161"/>
      <c r="O291" s="161"/>
      <c r="P291" s="162">
        <f>SUM(P292:P295)</f>
        <v>0</v>
      </c>
      <c r="Q291" s="161"/>
      <c r="R291" s="162">
        <f>SUM(R292:R295)</f>
        <v>1.14E-3</v>
      </c>
      <c r="S291" s="161"/>
      <c r="T291" s="163">
        <f>SUM(T292:T295)</f>
        <v>0</v>
      </c>
      <c r="AR291" s="156" t="s">
        <v>81</v>
      </c>
      <c r="AT291" s="164" t="s">
        <v>70</v>
      </c>
      <c r="AU291" s="164" t="s">
        <v>79</v>
      </c>
      <c r="AY291" s="156" t="s">
        <v>134</v>
      </c>
      <c r="BK291" s="165">
        <f>SUM(BK292:BK295)</f>
        <v>0</v>
      </c>
    </row>
    <row r="292" spans="2:65" s="1" customFormat="1" ht="16.5" customHeight="1">
      <c r="B292" s="168"/>
      <c r="C292" s="169" t="s">
        <v>600</v>
      </c>
      <c r="D292" s="169" t="s">
        <v>137</v>
      </c>
      <c r="E292" s="170" t="s">
        <v>601</v>
      </c>
      <c r="F292" s="171" t="s">
        <v>602</v>
      </c>
      <c r="G292" s="172" t="s">
        <v>151</v>
      </c>
      <c r="H292" s="173">
        <v>3</v>
      </c>
      <c r="I292" s="174"/>
      <c r="J292" s="175">
        <f>ROUND(I292*H292,2)</f>
        <v>0</v>
      </c>
      <c r="K292" s="171" t="s">
        <v>141</v>
      </c>
      <c r="L292" s="40"/>
      <c r="M292" s="176" t="s">
        <v>5</v>
      </c>
      <c r="N292" s="177" t="s">
        <v>42</v>
      </c>
      <c r="O292" s="41"/>
      <c r="P292" s="178">
        <f>O292*H292</f>
        <v>0</v>
      </c>
      <c r="Q292" s="178">
        <v>1.3999999999999999E-4</v>
      </c>
      <c r="R292" s="178">
        <f>Q292*H292</f>
        <v>4.1999999999999996E-4</v>
      </c>
      <c r="S292" s="178">
        <v>0</v>
      </c>
      <c r="T292" s="179">
        <f>S292*H292</f>
        <v>0</v>
      </c>
      <c r="AR292" s="23" t="s">
        <v>213</v>
      </c>
      <c r="AT292" s="23" t="s">
        <v>137</v>
      </c>
      <c r="AU292" s="23" t="s">
        <v>81</v>
      </c>
      <c r="AY292" s="23" t="s">
        <v>134</v>
      </c>
      <c r="BE292" s="180">
        <f>IF(N292="základní",J292,0)</f>
        <v>0</v>
      </c>
      <c r="BF292" s="180">
        <f>IF(N292="snížená",J292,0)</f>
        <v>0</v>
      </c>
      <c r="BG292" s="180">
        <f>IF(N292="zákl. přenesená",J292,0)</f>
        <v>0</v>
      </c>
      <c r="BH292" s="180">
        <f>IF(N292="sníž. přenesená",J292,0)</f>
        <v>0</v>
      </c>
      <c r="BI292" s="180">
        <f>IF(N292="nulová",J292,0)</f>
        <v>0</v>
      </c>
      <c r="BJ292" s="23" t="s">
        <v>79</v>
      </c>
      <c r="BK292" s="180">
        <f>ROUND(I292*H292,2)</f>
        <v>0</v>
      </c>
      <c r="BL292" s="23" t="s">
        <v>213</v>
      </c>
      <c r="BM292" s="23" t="s">
        <v>603</v>
      </c>
    </row>
    <row r="293" spans="2:65" s="11" customFormat="1">
      <c r="B293" s="191"/>
      <c r="D293" s="192" t="s">
        <v>153</v>
      </c>
      <c r="E293" s="193" t="s">
        <v>5</v>
      </c>
      <c r="F293" s="194" t="s">
        <v>604</v>
      </c>
      <c r="H293" s="195">
        <v>3</v>
      </c>
      <c r="I293" s="196"/>
      <c r="L293" s="191"/>
      <c r="M293" s="197"/>
      <c r="N293" s="198"/>
      <c r="O293" s="198"/>
      <c r="P293" s="198"/>
      <c r="Q293" s="198"/>
      <c r="R293" s="198"/>
      <c r="S293" s="198"/>
      <c r="T293" s="199"/>
      <c r="AT293" s="193" t="s">
        <v>153</v>
      </c>
      <c r="AU293" s="193" t="s">
        <v>81</v>
      </c>
      <c r="AV293" s="11" t="s">
        <v>81</v>
      </c>
      <c r="AW293" s="11" t="s">
        <v>34</v>
      </c>
      <c r="AX293" s="11" t="s">
        <v>79</v>
      </c>
      <c r="AY293" s="193" t="s">
        <v>134</v>
      </c>
    </row>
    <row r="294" spans="2:65" s="1" customFormat="1" ht="16.5" customHeight="1">
      <c r="B294" s="168"/>
      <c r="C294" s="169" t="s">
        <v>242</v>
      </c>
      <c r="D294" s="169" t="s">
        <v>137</v>
      </c>
      <c r="E294" s="170" t="s">
        <v>605</v>
      </c>
      <c r="F294" s="171" t="s">
        <v>606</v>
      </c>
      <c r="G294" s="172" t="s">
        <v>151</v>
      </c>
      <c r="H294" s="173">
        <v>3</v>
      </c>
      <c r="I294" s="174"/>
      <c r="J294" s="175">
        <f>ROUND(I294*H294,2)</f>
        <v>0</v>
      </c>
      <c r="K294" s="171" t="s">
        <v>141</v>
      </c>
      <c r="L294" s="40"/>
      <c r="M294" s="176" t="s">
        <v>5</v>
      </c>
      <c r="N294" s="177" t="s">
        <v>42</v>
      </c>
      <c r="O294" s="41"/>
      <c r="P294" s="178">
        <f>O294*H294</f>
        <v>0</v>
      </c>
      <c r="Q294" s="178">
        <v>1.2E-4</v>
      </c>
      <c r="R294" s="178">
        <f>Q294*H294</f>
        <v>3.6000000000000002E-4</v>
      </c>
      <c r="S294" s="178">
        <v>0</v>
      </c>
      <c r="T294" s="179">
        <f>S294*H294</f>
        <v>0</v>
      </c>
      <c r="AR294" s="23" t="s">
        <v>213</v>
      </c>
      <c r="AT294" s="23" t="s">
        <v>137</v>
      </c>
      <c r="AU294" s="23" t="s">
        <v>81</v>
      </c>
      <c r="AY294" s="23" t="s">
        <v>134</v>
      </c>
      <c r="BE294" s="180">
        <f>IF(N294="základní",J294,0)</f>
        <v>0</v>
      </c>
      <c r="BF294" s="180">
        <f>IF(N294="snížená",J294,0)</f>
        <v>0</v>
      </c>
      <c r="BG294" s="180">
        <f>IF(N294="zákl. přenesená",J294,0)</f>
        <v>0</v>
      </c>
      <c r="BH294" s="180">
        <f>IF(N294="sníž. přenesená",J294,0)</f>
        <v>0</v>
      </c>
      <c r="BI294" s="180">
        <f>IF(N294="nulová",J294,0)</f>
        <v>0</v>
      </c>
      <c r="BJ294" s="23" t="s">
        <v>79</v>
      </c>
      <c r="BK294" s="180">
        <f>ROUND(I294*H294,2)</f>
        <v>0</v>
      </c>
      <c r="BL294" s="23" t="s">
        <v>213</v>
      </c>
      <c r="BM294" s="23" t="s">
        <v>607</v>
      </c>
    </row>
    <row r="295" spans="2:65" s="1" customFormat="1" ht="16.5" customHeight="1">
      <c r="B295" s="168"/>
      <c r="C295" s="169" t="s">
        <v>608</v>
      </c>
      <c r="D295" s="169" t="s">
        <v>137</v>
      </c>
      <c r="E295" s="170" t="s">
        <v>609</v>
      </c>
      <c r="F295" s="171" t="s">
        <v>610</v>
      </c>
      <c r="G295" s="172" t="s">
        <v>151</v>
      </c>
      <c r="H295" s="173">
        <v>3</v>
      </c>
      <c r="I295" s="174"/>
      <c r="J295" s="175">
        <f>ROUND(I295*H295,2)</f>
        <v>0</v>
      </c>
      <c r="K295" s="171" t="s">
        <v>141</v>
      </c>
      <c r="L295" s="40"/>
      <c r="M295" s="176" t="s">
        <v>5</v>
      </c>
      <c r="N295" s="177" t="s">
        <v>42</v>
      </c>
      <c r="O295" s="41"/>
      <c r="P295" s="178">
        <f>O295*H295</f>
        <v>0</v>
      </c>
      <c r="Q295" s="178">
        <v>1.2E-4</v>
      </c>
      <c r="R295" s="178">
        <f>Q295*H295</f>
        <v>3.6000000000000002E-4</v>
      </c>
      <c r="S295" s="178">
        <v>0</v>
      </c>
      <c r="T295" s="179">
        <f>S295*H295</f>
        <v>0</v>
      </c>
      <c r="AR295" s="23" t="s">
        <v>213</v>
      </c>
      <c r="AT295" s="23" t="s">
        <v>137</v>
      </c>
      <c r="AU295" s="23" t="s">
        <v>81</v>
      </c>
      <c r="AY295" s="23" t="s">
        <v>134</v>
      </c>
      <c r="BE295" s="180">
        <f>IF(N295="základní",J295,0)</f>
        <v>0</v>
      </c>
      <c r="BF295" s="180">
        <f>IF(N295="snížená",J295,0)</f>
        <v>0</v>
      </c>
      <c r="BG295" s="180">
        <f>IF(N295="zákl. přenesená",J295,0)</f>
        <v>0</v>
      </c>
      <c r="BH295" s="180">
        <f>IF(N295="sníž. přenesená",J295,0)</f>
        <v>0</v>
      </c>
      <c r="BI295" s="180">
        <f>IF(N295="nulová",J295,0)</f>
        <v>0</v>
      </c>
      <c r="BJ295" s="23" t="s">
        <v>79</v>
      </c>
      <c r="BK295" s="180">
        <f>ROUND(I295*H295,2)</f>
        <v>0</v>
      </c>
      <c r="BL295" s="23" t="s">
        <v>213</v>
      </c>
      <c r="BM295" s="23" t="s">
        <v>611</v>
      </c>
    </row>
    <row r="296" spans="2:65" s="10" customFormat="1" ht="29.9" customHeight="1">
      <c r="B296" s="155"/>
      <c r="D296" s="156" t="s">
        <v>70</v>
      </c>
      <c r="E296" s="166" t="s">
        <v>612</v>
      </c>
      <c r="F296" s="166" t="s">
        <v>613</v>
      </c>
      <c r="I296" s="158"/>
      <c r="J296" s="167">
        <f>BK296</f>
        <v>0</v>
      </c>
      <c r="L296" s="155"/>
      <c r="M296" s="160"/>
      <c r="N296" s="161"/>
      <c r="O296" s="161"/>
      <c r="P296" s="162">
        <f>SUM(P297:P315)</f>
        <v>0</v>
      </c>
      <c r="Q296" s="161"/>
      <c r="R296" s="162">
        <f>SUM(R297:R315)</f>
        <v>0.31600700000000004</v>
      </c>
      <c r="S296" s="161"/>
      <c r="T296" s="163">
        <f>SUM(T297:T315)</f>
        <v>5.0220000000000001E-2</v>
      </c>
      <c r="AR296" s="156" t="s">
        <v>81</v>
      </c>
      <c r="AT296" s="164" t="s">
        <v>70</v>
      </c>
      <c r="AU296" s="164" t="s">
        <v>79</v>
      </c>
      <c r="AY296" s="156" t="s">
        <v>134</v>
      </c>
      <c r="BK296" s="165">
        <f>SUM(BK297:BK315)</f>
        <v>0</v>
      </c>
    </row>
    <row r="297" spans="2:65" s="1" customFormat="1" ht="16.5" customHeight="1">
      <c r="B297" s="168"/>
      <c r="C297" s="169" t="s">
        <v>614</v>
      </c>
      <c r="D297" s="169" t="s">
        <v>137</v>
      </c>
      <c r="E297" s="170" t="s">
        <v>615</v>
      </c>
      <c r="F297" s="171" t="s">
        <v>616</v>
      </c>
      <c r="G297" s="172" t="s">
        <v>151</v>
      </c>
      <c r="H297" s="173">
        <v>162</v>
      </c>
      <c r="I297" s="174"/>
      <c r="J297" s="175">
        <f>ROUND(I297*H297,2)</f>
        <v>0</v>
      </c>
      <c r="K297" s="171" t="s">
        <v>141</v>
      </c>
      <c r="L297" s="40"/>
      <c r="M297" s="176" t="s">
        <v>5</v>
      </c>
      <c r="N297" s="177" t="s">
        <v>42</v>
      </c>
      <c r="O297" s="41"/>
      <c r="P297" s="178">
        <f>O297*H297</f>
        <v>0</v>
      </c>
      <c r="Q297" s="178">
        <v>1E-3</v>
      </c>
      <c r="R297" s="178">
        <f>Q297*H297</f>
        <v>0.16200000000000001</v>
      </c>
      <c r="S297" s="178">
        <v>3.1E-4</v>
      </c>
      <c r="T297" s="179">
        <f>S297*H297</f>
        <v>5.0220000000000001E-2</v>
      </c>
      <c r="AR297" s="23" t="s">
        <v>213</v>
      </c>
      <c r="AT297" s="23" t="s">
        <v>137</v>
      </c>
      <c r="AU297" s="23" t="s">
        <v>81</v>
      </c>
      <c r="AY297" s="23" t="s">
        <v>134</v>
      </c>
      <c r="BE297" s="180">
        <f>IF(N297="základní",J297,0)</f>
        <v>0</v>
      </c>
      <c r="BF297" s="180">
        <f>IF(N297="snížená",J297,0)</f>
        <v>0</v>
      </c>
      <c r="BG297" s="180">
        <f>IF(N297="zákl. přenesená",J297,0)</f>
        <v>0</v>
      </c>
      <c r="BH297" s="180">
        <f>IF(N297="sníž. přenesená",J297,0)</f>
        <v>0</v>
      </c>
      <c r="BI297" s="180">
        <f>IF(N297="nulová",J297,0)</f>
        <v>0</v>
      </c>
      <c r="BJ297" s="23" t="s">
        <v>79</v>
      </c>
      <c r="BK297" s="180">
        <f>ROUND(I297*H297,2)</f>
        <v>0</v>
      </c>
      <c r="BL297" s="23" t="s">
        <v>213</v>
      </c>
      <c r="BM297" s="23" t="s">
        <v>617</v>
      </c>
    </row>
    <row r="298" spans="2:65" s="11" customFormat="1">
      <c r="B298" s="191"/>
      <c r="D298" s="192" t="s">
        <v>153</v>
      </c>
      <c r="E298" s="193" t="s">
        <v>5</v>
      </c>
      <c r="F298" s="194" t="s">
        <v>217</v>
      </c>
      <c r="H298" s="195">
        <v>73.92</v>
      </c>
      <c r="I298" s="196"/>
      <c r="L298" s="191"/>
      <c r="M298" s="197"/>
      <c r="N298" s="198"/>
      <c r="O298" s="198"/>
      <c r="P298" s="198"/>
      <c r="Q298" s="198"/>
      <c r="R298" s="198"/>
      <c r="S298" s="198"/>
      <c r="T298" s="199"/>
      <c r="AT298" s="193" t="s">
        <v>153</v>
      </c>
      <c r="AU298" s="193" t="s">
        <v>81</v>
      </c>
      <c r="AV298" s="11" t="s">
        <v>81</v>
      </c>
      <c r="AW298" s="11" t="s">
        <v>34</v>
      </c>
      <c r="AX298" s="11" t="s">
        <v>71</v>
      </c>
      <c r="AY298" s="193" t="s">
        <v>134</v>
      </c>
    </row>
    <row r="299" spans="2:65" s="11" customFormat="1">
      <c r="B299" s="191"/>
      <c r="D299" s="192" t="s">
        <v>153</v>
      </c>
      <c r="E299" s="193" t="s">
        <v>5</v>
      </c>
      <c r="F299" s="194" t="s">
        <v>218</v>
      </c>
      <c r="H299" s="195">
        <v>26.28</v>
      </c>
      <c r="I299" s="196"/>
      <c r="L299" s="191"/>
      <c r="M299" s="197"/>
      <c r="N299" s="198"/>
      <c r="O299" s="198"/>
      <c r="P299" s="198"/>
      <c r="Q299" s="198"/>
      <c r="R299" s="198"/>
      <c r="S299" s="198"/>
      <c r="T299" s="199"/>
      <c r="AT299" s="193" t="s">
        <v>153</v>
      </c>
      <c r="AU299" s="193" t="s">
        <v>81</v>
      </c>
      <c r="AV299" s="11" t="s">
        <v>81</v>
      </c>
      <c r="AW299" s="11" t="s">
        <v>34</v>
      </c>
      <c r="AX299" s="11" t="s">
        <v>71</v>
      </c>
      <c r="AY299" s="193" t="s">
        <v>134</v>
      </c>
    </row>
    <row r="300" spans="2:65" s="11" customFormat="1">
      <c r="B300" s="191"/>
      <c r="D300" s="192" t="s">
        <v>153</v>
      </c>
      <c r="E300" s="193" t="s">
        <v>5</v>
      </c>
      <c r="F300" s="194" t="s">
        <v>219</v>
      </c>
      <c r="H300" s="195">
        <v>7.68</v>
      </c>
      <c r="I300" s="196"/>
      <c r="L300" s="191"/>
      <c r="M300" s="197"/>
      <c r="N300" s="198"/>
      <c r="O300" s="198"/>
      <c r="P300" s="198"/>
      <c r="Q300" s="198"/>
      <c r="R300" s="198"/>
      <c r="S300" s="198"/>
      <c r="T300" s="199"/>
      <c r="AT300" s="193" t="s">
        <v>153</v>
      </c>
      <c r="AU300" s="193" t="s">
        <v>81</v>
      </c>
      <c r="AV300" s="11" t="s">
        <v>81</v>
      </c>
      <c r="AW300" s="11" t="s">
        <v>34</v>
      </c>
      <c r="AX300" s="11" t="s">
        <v>71</v>
      </c>
      <c r="AY300" s="193" t="s">
        <v>134</v>
      </c>
    </row>
    <row r="301" spans="2:65" s="13" customFormat="1">
      <c r="B301" s="211"/>
      <c r="D301" s="192" t="s">
        <v>153</v>
      </c>
      <c r="E301" s="212" t="s">
        <v>5</v>
      </c>
      <c r="F301" s="213" t="s">
        <v>618</v>
      </c>
      <c r="H301" s="214">
        <v>107.88</v>
      </c>
      <c r="I301" s="215"/>
      <c r="L301" s="211"/>
      <c r="M301" s="216"/>
      <c r="N301" s="217"/>
      <c r="O301" s="217"/>
      <c r="P301" s="217"/>
      <c r="Q301" s="217"/>
      <c r="R301" s="217"/>
      <c r="S301" s="217"/>
      <c r="T301" s="218"/>
      <c r="AT301" s="212" t="s">
        <v>153</v>
      </c>
      <c r="AU301" s="212" t="s">
        <v>81</v>
      </c>
      <c r="AV301" s="13" t="s">
        <v>135</v>
      </c>
      <c r="AW301" s="13" t="s">
        <v>34</v>
      </c>
      <c r="AX301" s="13" t="s">
        <v>71</v>
      </c>
      <c r="AY301" s="212" t="s">
        <v>134</v>
      </c>
    </row>
    <row r="302" spans="2:65" s="11" customFormat="1">
      <c r="B302" s="191"/>
      <c r="D302" s="192" t="s">
        <v>153</v>
      </c>
      <c r="E302" s="193" t="s">
        <v>5</v>
      </c>
      <c r="F302" s="194" t="s">
        <v>619</v>
      </c>
      <c r="H302" s="195">
        <v>54.12</v>
      </c>
      <c r="I302" s="196"/>
      <c r="L302" s="191"/>
      <c r="M302" s="197"/>
      <c r="N302" s="198"/>
      <c r="O302" s="198"/>
      <c r="P302" s="198"/>
      <c r="Q302" s="198"/>
      <c r="R302" s="198"/>
      <c r="S302" s="198"/>
      <c r="T302" s="199"/>
      <c r="AT302" s="193" t="s">
        <v>153</v>
      </c>
      <c r="AU302" s="193" t="s">
        <v>81</v>
      </c>
      <c r="AV302" s="11" t="s">
        <v>81</v>
      </c>
      <c r="AW302" s="11" t="s">
        <v>34</v>
      </c>
      <c r="AX302" s="11" t="s">
        <v>71</v>
      </c>
      <c r="AY302" s="193" t="s">
        <v>134</v>
      </c>
    </row>
    <row r="303" spans="2:65" s="13" customFormat="1">
      <c r="B303" s="211"/>
      <c r="D303" s="192" t="s">
        <v>153</v>
      </c>
      <c r="E303" s="212" t="s">
        <v>5</v>
      </c>
      <c r="F303" s="213" t="s">
        <v>620</v>
      </c>
      <c r="H303" s="214">
        <v>54.12</v>
      </c>
      <c r="I303" s="215"/>
      <c r="L303" s="211"/>
      <c r="M303" s="216"/>
      <c r="N303" s="217"/>
      <c r="O303" s="217"/>
      <c r="P303" s="217"/>
      <c r="Q303" s="217"/>
      <c r="R303" s="217"/>
      <c r="S303" s="217"/>
      <c r="T303" s="218"/>
      <c r="AT303" s="212" t="s">
        <v>153</v>
      </c>
      <c r="AU303" s="212" t="s">
        <v>81</v>
      </c>
      <c r="AV303" s="13" t="s">
        <v>135</v>
      </c>
      <c r="AW303" s="13" t="s">
        <v>34</v>
      </c>
      <c r="AX303" s="13" t="s">
        <v>71</v>
      </c>
      <c r="AY303" s="212" t="s">
        <v>134</v>
      </c>
    </row>
    <row r="304" spans="2:65" s="12" customFormat="1">
      <c r="B304" s="200"/>
      <c r="D304" s="192" t="s">
        <v>153</v>
      </c>
      <c r="E304" s="201" t="s">
        <v>5</v>
      </c>
      <c r="F304" s="202" t="s">
        <v>221</v>
      </c>
      <c r="H304" s="203">
        <v>162</v>
      </c>
      <c r="I304" s="204"/>
      <c r="L304" s="200"/>
      <c r="M304" s="205"/>
      <c r="N304" s="206"/>
      <c r="O304" s="206"/>
      <c r="P304" s="206"/>
      <c r="Q304" s="206"/>
      <c r="R304" s="206"/>
      <c r="S304" s="206"/>
      <c r="T304" s="207"/>
      <c r="AT304" s="201" t="s">
        <v>153</v>
      </c>
      <c r="AU304" s="201" t="s">
        <v>81</v>
      </c>
      <c r="AV304" s="12" t="s">
        <v>142</v>
      </c>
      <c r="AW304" s="12" t="s">
        <v>34</v>
      </c>
      <c r="AX304" s="12" t="s">
        <v>79</v>
      </c>
      <c r="AY304" s="201" t="s">
        <v>134</v>
      </c>
    </row>
    <row r="305" spans="2:65" s="1" customFormat="1" ht="16.5" customHeight="1">
      <c r="B305" s="168"/>
      <c r="C305" s="169" t="s">
        <v>621</v>
      </c>
      <c r="D305" s="169" t="s">
        <v>137</v>
      </c>
      <c r="E305" s="170" t="s">
        <v>622</v>
      </c>
      <c r="F305" s="171" t="s">
        <v>623</v>
      </c>
      <c r="G305" s="172" t="s">
        <v>151</v>
      </c>
      <c r="H305" s="173">
        <v>162</v>
      </c>
      <c r="I305" s="174"/>
      <c r="J305" s="175">
        <f>ROUND(I305*H305,2)</f>
        <v>0</v>
      </c>
      <c r="K305" s="171" t="s">
        <v>141</v>
      </c>
      <c r="L305" s="40"/>
      <c r="M305" s="176" t="s">
        <v>5</v>
      </c>
      <c r="N305" s="177" t="s">
        <v>42</v>
      </c>
      <c r="O305" s="41"/>
      <c r="P305" s="178">
        <f>O305*H305</f>
        <v>0</v>
      </c>
      <c r="Q305" s="178">
        <v>0</v>
      </c>
      <c r="R305" s="178">
        <f>Q305*H305</f>
        <v>0</v>
      </c>
      <c r="S305" s="178">
        <v>0</v>
      </c>
      <c r="T305" s="179">
        <f>S305*H305</f>
        <v>0</v>
      </c>
      <c r="AR305" s="23" t="s">
        <v>213</v>
      </c>
      <c r="AT305" s="23" t="s">
        <v>137</v>
      </c>
      <c r="AU305" s="23" t="s">
        <v>81</v>
      </c>
      <c r="AY305" s="23" t="s">
        <v>134</v>
      </c>
      <c r="BE305" s="180">
        <f>IF(N305="základní",J305,0)</f>
        <v>0</v>
      </c>
      <c r="BF305" s="180">
        <f>IF(N305="snížená",J305,0)</f>
        <v>0</v>
      </c>
      <c r="BG305" s="180">
        <f>IF(N305="zákl. přenesená",J305,0)</f>
        <v>0</v>
      </c>
      <c r="BH305" s="180">
        <f>IF(N305="sníž. přenesená",J305,0)</f>
        <v>0</v>
      </c>
      <c r="BI305" s="180">
        <f>IF(N305="nulová",J305,0)</f>
        <v>0</v>
      </c>
      <c r="BJ305" s="23" t="s">
        <v>79</v>
      </c>
      <c r="BK305" s="180">
        <f>ROUND(I305*H305,2)</f>
        <v>0</v>
      </c>
      <c r="BL305" s="23" t="s">
        <v>213</v>
      </c>
      <c r="BM305" s="23" t="s">
        <v>624</v>
      </c>
    </row>
    <row r="306" spans="2:65" s="1" customFormat="1" ht="25.5" customHeight="1">
      <c r="B306" s="168"/>
      <c r="C306" s="169" t="s">
        <v>625</v>
      </c>
      <c r="D306" s="169" t="s">
        <v>137</v>
      </c>
      <c r="E306" s="170" t="s">
        <v>626</v>
      </c>
      <c r="F306" s="171" t="s">
        <v>627</v>
      </c>
      <c r="G306" s="172" t="s">
        <v>151</v>
      </c>
      <c r="H306" s="173">
        <v>314.3</v>
      </c>
      <c r="I306" s="174"/>
      <c r="J306" s="175">
        <f>ROUND(I306*H306,2)</f>
        <v>0</v>
      </c>
      <c r="K306" s="171" t="s">
        <v>141</v>
      </c>
      <c r="L306" s="40"/>
      <c r="M306" s="176" t="s">
        <v>5</v>
      </c>
      <c r="N306" s="177" t="s">
        <v>42</v>
      </c>
      <c r="O306" s="41"/>
      <c r="P306" s="178">
        <f>O306*H306</f>
        <v>0</v>
      </c>
      <c r="Q306" s="178">
        <v>2.0000000000000001E-4</v>
      </c>
      <c r="R306" s="178">
        <f>Q306*H306</f>
        <v>6.2859999999999999E-2</v>
      </c>
      <c r="S306" s="178">
        <v>0</v>
      </c>
      <c r="T306" s="179">
        <f>S306*H306</f>
        <v>0</v>
      </c>
      <c r="AR306" s="23" t="s">
        <v>213</v>
      </c>
      <c r="AT306" s="23" t="s">
        <v>137</v>
      </c>
      <c r="AU306" s="23" t="s">
        <v>81</v>
      </c>
      <c r="AY306" s="23" t="s">
        <v>134</v>
      </c>
      <c r="BE306" s="180">
        <f>IF(N306="základní",J306,0)</f>
        <v>0</v>
      </c>
      <c r="BF306" s="180">
        <f>IF(N306="snížená",J306,0)</f>
        <v>0</v>
      </c>
      <c r="BG306" s="180">
        <f>IF(N306="zákl. přenesená",J306,0)</f>
        <v>0</v>
      </c>
      <c r="BH306" s="180">
        <f>IF(N306="sníž. přenesená",J306,0)</f>
        <v>0</v>
      </c>
      <c r="BI306" s="180">
        <f>IF(N306="nulová",J306,0)</f>
        <v>0</v>
      </c>
      <c r="BJ306" s="23" t="s">
        <v>79</v>
      </c>
      <c r="BK306" s="180">
        <f>ROUND(I306*H306,2)</f>
        <v>0</v>
      </c>
      <c r="BL306" s="23" t="s">
        <v>213</v>
      </c>
      <c r="BM306" s="23" t="s">
        <v>628</v>
      </c>
    </row>
    <row r="307" spans="2:65" s="11" customFormat="1">
      <c r="B307" s="191"/>
      <c r="D307" s="192" t="s">
        <v>153</v>
      </c>
      <c r="E307" s="193" t="s">
        <v>5</v>
      </c>
      <c r="F307" s="194" t="s">
        <v>629</v>
      </c>
      <c r="H307" s="195">
        <v>314.3</v>
      </c>
      <c r="I307" s="196"/>
      <c r="L307" s="191"/>
      <c r="M307" s="197"/>
      <c r="N307" s="198"/>
      <c r="O307" s="198"/>
      <c r="P307" s="198"/>
      <c r="Q307" s="198"/>
      <c r="R307" s="198"/>
      <c r="S307" s="198"/>
      <c r="T307" s="199"/>
      <c r="AT307" s="193" t="s">
        <v>153</v>
      </c>
      <c r="AU307" s="193" t="s">
        <v>81</v>
      </c>
      <c r="AV307" s="11" t="s">
        <v>81</v>
      </c>
      <c r="AW307" s="11" t="s">
        <v>34</v>
      </c>
      <c r="AX307" s="11" t="s">
        <v>79</v>
      </c>
      <c r="AY307" s="193" t="s">
        <v>134</v>
      </c>
    </row>
    <row r="308" spans="2:65" s="1" customFormat="1" ht="25.5" customHeight="1">
      <c r="B308" s="168"/>
      <c r="C308" s="169" t="s">
        <v>630</v>
      </c>
      <c r="D308" s="169" t="s">
        <v>137</v>
      </c>
      <c r="E308" s="170" t="s">
        <v>631</v>
      </c>
      <c r="F308" s="171" t="s">
        <v>632</v>
      </c>
      <c r="G308" s="172" t="s">
        <v>151</v>
      </c>
      <c r="H308" s="173">
        <v>215</v>
      </c>
      <c r="I308" s="174"/>
      <c r="J308" s="175">
        <f>ROUND(I308*H308,2)</f>
        <v>0</v>
      </c>
      <c r="K308" s="171" t="s">
        <v>141</v>
      </c>
      <c r="L308" s="40"/>
      <c r="M308" s="176" t="s">
        <v>5</v>
      </c>
      <c r="N308" s="177" t="s">
        <v>42</v>
      </c>
      <c r="O308" s="41"/>
      <c r="P308" s="178">
        <f>O308*H308</f>
        <v>0</v>
      </c>
      <c r="Q308" s="178">
        <v>2.5999999999999998E-4</v>
      </c>
      <c r="R308" s="178">
        <f>Q308*H308</f>
        <v>5.5899999999999998E-2</v>
      </c>
      <c r="S308" s="178">
        <v>0</v>
      </c>
      <c r="T308" s="179">
        <f>S308*H308</f>
        <v>0</v>
      </c>
      <c r="AR308" s="23" t="s">
        <v>213</v>
      </c>
      <c r="AT308" s="23" t="s">
        <v>137</v>
      </c>
      <c r="AU308" s="23" t="s">
        <v>81</v>
      </c>
      <c r="AY308" s="23" t="s">
        <v>134</v>
      </c>
      <c r="BE308" s="180">
        <f>IF(N308="základní",J308,0)</f>
        <v>0</v>
      </c>
      <c r="BF308" s="180">
        <f>IF(N308="snížená",J308,0)</f>
        <v>0</v>
      </c>
      <c r="BG308" s="180">
        <f>IF(N308="zákl. přenesená",J308,0)</f>
        <v>0</v>
      </c>
      <c r="BH308" s="180">
        <f>IF(N308="sníž. přenesená",J308,0)</f>
        <v>0</v>
      </c>
      <c r="BI308" s="180">
        <f>IF(N308="nulová",J308,0)</f>
        <v>0</v>
      </c>
      <c r="BJ308" s="23" t="s">
        <v>79</v>
      </c>
      <c r="BK308" s="180">
        <f>ROUND(I308*H308,2)</f>
        <v>0</v>
      </c>
      <c r="BL308" s="23" t="s">
        <v>213</v>
      </c>
      <c r="BM308" s="23" t="s">
        <v>633</v>
      </c>
    </row>
    <row r="309" spans="2:65" s="11" customFormat="1">
      <c r="B309" s="191"/>
      <c r="D309" s="192" t="s">
        <v>153</v>
      </c>
      <c r="E309" s="193" t="s">
        <v>5</v>
      </c>
      <c r="F309" s="194" t="s">
        <v>634</v>
      </c>
      <c r="H309" s="195">
        <v>154.24</v>
      </c>
      <c r="I309" s="196"/>
      <c r="L309" s="191"/>
      <c r="M309" s="197"/>
      <c r="N309" s="198"/>
      <c r="O309" s="198"/>
      <c r="P309" s="198"/>
      <c r="Q309" s="198"/>
      <c r="R309" s="198"/>
      <c r="S309" s="198"/>
      <c r="T309" s="199"/>
      <c r="AT309" s="193" t="s">
        <v>153</v>
      </c>
      <c r="AU309" s="193" t="s">
        <v>81</v>
      </c>
      <c r="AV309" s="11" t="s">
        <v>81</v>
      </c>
      <c r="AW309" s="11" t="s">
        <v>34</v>
      </c>
      <c r="AX309" s="11" t="s">
        <v>71</v>
      </c>
      <c r="AY309" s="193" t="s">
        <v>134</v>
      </c>
    </row>
    <row r="310" spans="2:65" s="11" customFormat="1">
      <c r="B310" s="191"/>
      <c r="D310" s="192" t="s">
        <v>153</v>
      </c>
      <c r="E310" s="193" t="s">
        <v>5</v>
      </c>
      <c r="F310" s="194" t="s">
        <v>635</v>
      </c>
      <c r="H310" s="195">
        <v>43.2</v>
      </c>
      <c r="I310" s="196"/>
      <c r="L310" s="191"/>
      <c r="M310" s="197"/>
      <c r="N310" s="198"/>
      <c r="O310" s="198"/>
      <c r="P310" s="198"/>
      <c r="Q310" s="198"/>
      <c r="R310" s="198"/>
      <c r="S310" s="198"/>
      <c r="T310" s="199"/>
      <c r="AT310" s="193" t="s">
        <v>153</v>
      </c>
      <c r="AU310" s="193" t="s">
        <v>81</v>
      </c>
      <c r="AV310" s="11" t="s">
        <v>81</v>
      </c>
      <c r="AW310" s="11" t="s">
        <v>34</v>
      </c>
      <c r="AX310" s="11" t="s">
        <v>71</v>
      </c>
      <c r="AY310" s="193" t="s">
        <v>134</v>
      </c>
    </row>
    <row r="311" spans="2:65" s="11" customFormat="1">
      <c r="B311" s="191"/>
      <c r="D311" s="192" t="s">
        <v>153</v>
      </c>
      <c r="E311" s="193" t="s">
        <v>5</v>
      </c>
      <c r="F311" s="194" t="s">
        <v>636</v>
      </c>
      <c r="H311" s="195">
        <v>17.559999999999999</v>
      </c>
      <c r="I311" s="196"/>
      <c r="L311" s="191"/>
      <c r="M311" s="197"/>
      <c r="N311" s="198"/>
      <c r="O311" s="198"/>
      <c r="P311" s="198"/>
      <c r="Q311" s="198"/>
      <c r="R311" s="198"/>
      <c r="S311" s="198"/>
      <c r="T311" s="199"/>
      <c r="AT311" s="193" t="s">
        <v>153</v>
      </c>
      <c r="AU311" s="193" t="s">
        <v>81</v>
      </c>
      <c r="AV311" s="11" t="s">
        <v>81</v>
      </c>
      <c r="AW311" s="11" t="s">
        <v>34</v>
      </c>
      <c r="AX311" s="11" t="s">
        <v>71</v>
      </c>
      <c r="AY311" s="193" t="s">
        <v>134</v>
      </c>
    </row>
    <row r="312" spans="2:65" s="12" customFormat="1">
      <c r="B312" s="200"/>
      <c r="D312" s="192" t="s">
        <v>153</v>
      </c>
      <c r="E312" s="201" t="s">
        <v>5</v>
      </c>
      <c r="F312" s="202" t="s">
        <v>221</v>
      </c>
      <c r="H312" s="203">
        <v>215</v>
      </c>
      <c r="I312" s="204"/>
      <c r="L312" s="200"/>
      <c r="M312" s="205"/>
      <c r="N312" s="206"/>
      <c r="O312" s="206"/>
      <c r="P312" s="206"/>
      <c r="Q312" s="206"/>
      <c r="R312" s="206"/>
      <c r="S312" s="206"/>
      <c r="T312" s="207"/>
      <c r="AT312" s="201" t="s">
        <v>153</v>
      </c>
      <c r="AU312" s="201" t="s">
        <v>81</v>
      </c>
      <c r="AV312" s="12" t="s">
        <v>142</v>
      </c>
      <c r="AW312" s="12" t="s">
        <v>34</v>
      </c>
      <c r="AX312" s="12" t="s">
        <v>79</v>
      </c>
      <c r="AY312" s="201" t="s">
        <v>134</v>
      </c>
    </row>
    <row r="313" spans="2:65" s="1" customFormat="1" ht="25.5" customHeight="1">
      <c r="B313" s="168"/>
      <c r="C313" s="169" t="s">
        <v>637</v>
      </c>
      <c r="D313" s="169" t="s">
        <v>137</v>
      </c>
      <c r="E313" s="170" t="s">
        <v>638</v>
      </c>
      <c r="F313" s="171" t="s">
        <v>639</v>
      </c>
      <c r="G313" s="172" t="s">
        <v>151</v>
      </c>
      <c r="H313" s="173">
        <v>215</v>
      </c>
      <c r="I313" s="174"/>
      <c r="J313" s="175">
        <f>ROUND(I313*H313,2)</f>
        <v>0</v>
      </c>
      <c r="K313" s="171" t="s">
        <v>141</v>
      </c>
      <c r="L313" s="40"/>
      <c r="M313" s="176" t="s">
        <v>5</v>
      </c>
      <c r="N313" s="177" t="s">
        <v>42</v>
      </c>
      <c r="O313" s="41"/>
      <c r="P313" s="178">
        <f>O313*H313</f>
        <v>0</v>
      </c>
      <c r="Q313" s="178">
        <v>3.0000000000000001E-5</v>
      </c>
      <c r="R313" s="178">
        <f>Q313*H313</f>
        <v>6.45E-3</v>
      </c>
      <c r="S313" s="178">
        <v>0</v>
      </c>
      <c r="T313" s="179">
        <f>S313*H313</f>
        <v>0</v>
      </c>
      <c r="AR313" s="23" t="s">
        <v>213</v>
      </c>
      <c r="AT313" s="23" t="s">
        <v>137</v>
      </c>
      <c r="AU313" s="23" t="s">
        <v>81</v>
      </c>
      <c r="AY313" s="23" t="s">
        <v>134</v>
      </c>
      <c r="BE313" s="180">
        <f>IF(N313="základní",J313,0)</f>
        <v>0</v>
      </c>
      <c r="BF313" s="180">
        <f>IF(N313="snížená",J313,0)</f>
        <v>0</v>
      </c>
      <c r="BG313" s="180">
        <f>IF(N313="zákl. přenesená",J313,0)</f>
        <v>0</v>
      </c>
      <c r="BH313" s="180">
        <f>IF(N313="sníž. přenesená",J313,0)</f>
        <v>0</v>
      </c>
      <c r="BI313" s="180">
        <f>IF(N313="nulová",J313,0)</f>
        <v>0</v>
      </c>
      <c r="BJ313" s="23" t="s">
        <v>79</v>
      </c>
      <c r="BK313" s="180">
        <f>ROUND(I313*H313,2)</f>
        <v>0</v>
      </c>
      <c r="BL313" s="23" t="s">
        <v>213</v>
      </c>
      <c r="BM313" s="23" t="s">
        <v>640</v>
      </c>
    </row>
    <row r="314" spans="2:65" s="1" customFormat="1" ht="25.5" customHeight="1">
      <c r="B314" s="168"/>
      <c r="C314" s="169" t="s">
        <v>641</v>
      </c>
      <c r="D314" s="169" t="s">
        <v>137</v>
      </c>
      <c r="E314" s="170" t="s">
        <v>642</v>
      </c>
      <c r="F314" s="171" t="s">
        <v>643</v>
      </c>
      <c r="G314" s="172" t="s">
        <v>151</v>
      </c>
      <c r="H314" s="173">
        <v>99.3</v>
      </c>
      <c r="I314" s="174"/>
      <c r="J314" s="175">
        <f>ROUND(I314*H314,2)</f>
        <v>0</v>
      </c>
      <c r="K314" s="171" t="s">
        <v>141</v>
      </c>
      <c r="L314" s="40"/>
      <c r="M314" s="176" t="s">
        <v>5</v>
      </c>
      <c r="N314" s="177" t="s">
        <v>42</v>
      </c>
      <c r="O314" s="41"/>
      <c r="P314" s="178">
        <f>O314*H314</f>
        <v>0</v>
      </c>
      <c r="Q314" s="178">
        <v>2.9E-4</v>
      </c>
      <c r="R314" s="178">
        <f>Q314*H314</f>
        <v>2.8797E-2</v>
      </c>
      <c r="S314" s="178">
        <v>0</v>
      </c>
      <c r="T314" s="179">
        <f>S314*H314</f>
        <v>0</v>
      </c>
      <c r="AR314" s="23" t="s">
        <v>213</v>
      </c>
      <c r="AT314" s="23" t="s">
        <v>137</v>
      </c>
      <c r="AU314" s="23" t="s">
        <v>81</v>
      </c>
      <c r="AY314" s="23" t="s">
        <v>134</v>
      </c>
      <c r="BE314" s="180">
        <f>IF(N314="základní",J314,0)</f>
        <v>0</v>
      </c>
      <c r="BF314" s="180">
        <f>IF(N314="snížená",J314,0)</f>
        <v>0</v>
      </c>
      <c r="BG314" s="180">
        <f>IF(N314="zákl. přenesená",J314,0)</f>
        <v>0</v>
      </c>
      <c r="BH314" s="180">
        <f>IF(N314="sníž. přenesená",J314,0)</f>
        <v>0</v>
      </c>
      <c r="BI314" s="180">
        <f>IF(N314="nulová",J314,0)</f>
        <v>0</v>
      </c>
      <c r="BJ314" s="23" t="s">
        <v>79</v>
      </c>
      <c r="BK314" s="180">
        <f>ROUND(I314*H314,2)</f>
        <v>0</v>
      </c>
      <c r="BL314" s="23" t="s">
        <v>213</v>
      </c>
      <c r="BM314" s="23" t="s">
        <v>644</v>
      </c>
    </row>
    <row r="315" spans="2:65" s="11" customFormat="1">
      <c r="B315" s="191"/>
      <c r="D315" s="192" t="s">
        <v>153</v>
      </c>
      <c r="E315" s="193" t="s">
        <v>5</v>
      </c>
      <c r="F315" s="194" t="s">
        <v>645</v>
      </c>
      <c r="H315" s="195">
        <v>99.3</v>
      </c>
      <c r="I315" s="196"/>
      <c r="L315" s="191"/>
      <c r="M315" s="197"/>
      <c r="N315" s="198"/>
      <c r="O315" s="198"/>
      <c r="P315" s="198"/>
      <c r="Q315" s="198"/>
      <c r="R315" s="198"/>
      <c r="S315" s="198"/>
      <c r="T315" s="199"/>
      <c r="AT315" s="193" t="s">
        <v>153</v>
      </c>
      <c r="AU315" s="193" t="s">
        <v>81</v>
      </c>
      <c r="AV315" s="11" t="s">
        <v>81</v>
      </c>
      <c r="AW315" s="11" t="s">
        <v>34</v>
      </c>
      <c r="AX315" s="11" t="s">
        <v>79</v>
      </c>
      <c r="AY315" s="193" t="s">
        <v>134</v>
      </c>
    </row>
    <row r="316" spans="2:65" s="10" customFormat="1" ht="37.4" customHeight="1">
      <c r="B316" s="155"/>
      <c r="D316" s="156" t="s">
        <v>70</v>
      </c>
      <c r="E316" s="157" t="s">
        <v>646</v>
      </c>
      <c r="F316" s="157" t="s">
        <v>647</v>
      </c>
      <c r="I316" s="158"/>
      <c r="J316" s="159">
        <f>BK316</f>
        <v>0</v>
      </c>
      <c r="L316" s="155"/>
      <c r="M316" s="160"/>
      <c r="N316" s="161"/>
      <c r="O316" s="161"/>
      <c r="P316" s="162">
        <f>P317</f>
        <v>0</v>
      </c>
      <c r="Q316" s="161"/>
      <c r="R316" s="162">
        <f>R317</f>
        <v>0</v>
      </c>
      <c r="S316" s="161"/>
      <c r="T316" s="163">
        <f>T317</f>
        <v>0</v>
      </c>
      <c r="AR316" s="156" t="s">
        <v>162</v>
      </c>
      <c r="AT316" s="164" t="s">
        <v>70</v>
      </c>
      <c r="AU316" s="164" t="s">
        <v>71</v>
      </c>
      <c r="AY316" s="156" t="s">
        <v>134</v>
      </c>
      <c r="BK316" s="165">
        <f>BK317</f>
        <v>0</v>
      </c>
    </row>
    <row r="317" spans="2:65" s="10" customFormat="1" ht="19.899999999999999" customHeight="1">
      <c r="B317" s="155"/>
      <c r="D317" s="156" t="s">
        <v>70</v>
      </c>
      <c r="E317" s="166" t="s">
        <v>648</v>
      </c>
      <c r="F317" s="166" t="s">
        <v>649</v>
      </c>
      <c r="I317" s="158"/>
      <c r="J317" s="167">
        <f>BK317</f>
        <v>0</v>
      </c>
      <c r="L317" s="155"/>
      <c r="M317" s="160"/>
      <c r="N317" s="161"/>
      <c r="O317" s="161"/>
      <c r="P317" s="162">
        <f>P318</f>
        <v>0</v>
      </c>
      <c r="Q317" s="161"/>
      <c r="R317" s="162">
        <f>R318</f>
        <v>0</v>
      </c>
      <c r="S317" s="161"/>
      <c r="T317" s="163">
        <f>T318</f>
        <v>0</v>
      </c>
      <c r="AR317" s="156" t="s">
        <v>162</v>
      </c>
      <c r="AT317" s="164" t="s">
        <v>70</v>
      </c>
      <c r="AU317" s="164" t="s">
        <v>79</v>
      </c>
      <c r="AY317" s="156" t="s">
        <v>134</v>
      </c>
      <c r="BK317" s="165">
        <f>BK318</f>
        <v>0</v>
      </c>
    </row>
    <row r="318" spans="2:65" s="1" customFormat="1" ht="16.5" customHeight="1">
      <c r="B318" s="168"/>
      <c r="C318" s="169" t="s">
        <v>650</v>
      </c>
      <c r="D318" s="169" t="s">
        <v>137</v>
      </c>
      <c r="E318" s="170" t="s">
        <v>651</v>
      </c>
      <c r="F318" s="171" t="s">
        <v>649</v>
      </c>
      <c r="G318" s="172" t="s">
        <v>652</v>
      </c>
      <c r="H318" s="173">
        <v>1</v>
      </c>
      <c r="I318" s="174"/>
      <c r="J318" s="175">
        <f>ROUND(I318*H318,2)</f>
        <v>0</v>
      </c>
      <c r="K318" s="171" t="s">
        <v>141</v>
      </c>
      <c r="L318" s="40"/>
      <c r="M318" s="176" t="s">
        <v>5</v>
      </c>
      <c r="N318" s="219" t="s">
        <v>42</v>
      </c>
      <c r="O318" s="220"/>
      <c r="P318" s="221">
        <f>O318*H318</f>
        <v>0</v>
      </c>
      <c r="Q318" s="221">
        <v>0</v>
      </c>
      <c r="R318" s="221">
        <f>Q318*H318</f>
        <v>0</v>
      </c>
      <c r="S318" s="221">
        <v>0</v>
      </c>
      <c r="T318" s="222">
        <f>S318*H318</f>
        <v>0</v>
      </c>
      <c r="AR318" s="23" t="s">
        <v>653</v>
      </c>
      <c r="AT318" s="23" t="s">
        <v>137</v>
      </c>
      <c r="AU318" s="23" t="s">
        <v>81</v>
      </c>
      <c r="AY318" s="23" t="s">
        <v>134</v>
      </c>
      <c r="BE318" s="180">
        <f>IF(N318="základní",J318,0)</f>
        <v>0</v>
      </c>
      <c r="BF318" s="180">
        <f>IF(N318="snížená",J318,0)</f>
        <v>0</v>
      </c>
      <c r="BG318" s="180">
        <f>IF(N318="zákl. přenesená",J318,0)</f>
        <v>0</v>
      </c>
      <c r="BH318" s="180">
        <f>IF(N318="sníž. přenesená",J318,0)</f>
        <v>0</v>
      </c>
      <c r="BI318" s="180">
        <f>IF(N318="nulová",J318,0)</f>
        <v>0</v>
      </c>
      <c r="BJ318" s="23" t="s">
        <v>79</v>
      </c>
      <c r="BK318" s="180">
        <f>ROUND(I318*H318,2)</f>
        <v>0</v>
      </c>
      <c r="BL318" s="23" t="s">
        <v>653</v>
      </c>
      <c r="BM318" s="23" t="s">
        <v>654</v>
      </c>
    </row>
    <row r="319" spans="2:65" s="1" customFormat="1" ht="7" customHeight="1">
      <c r="B319" s="55"/>
      <c r="C319" s="56"/>
      <c r="D319" s="56"/>
      <c r="E319" s="56"/>
      <c r="F319" s="56"/>
      <c r="G319" s="56"/>
      <c r="H319" s="56"/>
      <c r="I319" s="122"/>
      <c r="J319" s="56"/>
      <c r="K319" s="56"/>
      <c r="L319" s="40"/>
    </row>
  </sheetData>
  <autoFilter ref="C98:K318"/>
  <mergeCells count="10">
    <mergeCell ref="J51:J52"/>
    <mergeCell ref="E89:H89"/>
    <mergeCell ref="E91:H9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abSelected="1" zoomScaleNormal="100" workbookViewId="0"/>
  </sheetViews>
  <sheetFormatPr defaultRowHeight="12"/>
  <cols>
    <col min="1" max="1" width="8.375" style="223" customWidth="1"/>
    <col min="2" max="2" width="1.625" style="223" customWidth="1"/>
    <col min="3" max="4" width="5" style="223" customWidth="1"/>
    <col min="5" max="5" width="11.625" style="223" customWidth="1"/>
    <col min="6" max="6" width="9.125" style="223" customWidth="1"/>
    <col min="7" max="7" width="5" style="223" customWidth="1"/>
    <col min="8" max="8" width="77.875" style="223" customWidth="1"/>
    <col min="9" max="10" width="20" style="223" customWidth="1"/>
    <col min="11" max="11" width="1.625" style="223" customWidth="1"/>
  </cols>
  <sheetData>
    <row r="1" spans="2:11" ht="37.5" customHeight="1"/>
    <row r="2" spans="2:11" ht="7.5" customHeight="1">
      <c r="B2" s="224"/>
      <c r="C2" s="225"/>
      <c r="D2" s="225"/>
      <c r="E2" s="225"/>
      <c r="F2" s="225"/>
      <c r="G2" s="225"/>
      <c r="H2" s="225"/>
      <c r="I2" s="225"/>
      <c r="J2" s="225"/>
      <c r="K2" s="226"/>
    </row>
    <row r="3" spans="2:11" s="14" customFormat="1" ht="45" customHeight="1">
      <c r="B3" s="227"/>
      <c r="C3" s="348" t="s">
        <v>655</v>
      </c>
      <c r="D3" s="348"/>
      <c r="E3" s="348"/>
      <c r="F3" s="348"/>
      <c r="G3" s="348"/>
      <c r="H3" s="348"/>
      <c r="I3" s="348"/>
      <c r="J3" s="348"/>
      <c r="K3" s="228"/>
    </row>
    <row r="4" spans="2:11" ht="25.5" customHeight="1">
      <c r="B4" s="229"/>
      <c r="C4" s="349" t="s">
        <v>656</v>
      </c>
      <c r="D4" s="349"/>
      <c r="E4" s="349"/>
      <c r="F4" s="349"/>
      <c r="G4" s="349"/>
      <c r="H4" s="349"/>
      <c r="I4" s="349"/>
      <c r="J4" s="349"/>
      <c r="K4" s="230"/>
    </row>
    <row r="5" spans="2:11" ht="5.25" customHeight="1">
      <c r="B5" s="229"/>
      <c r="C5" s="231"/>
      <c r="D5" s="231"/>
      <c r="E5" s="231"/>
      <c r="F5" s="231"/>
      <c r="G5" s="231"/>
      <c r="H5" s="231"/>
      <c r="I5" s="231"/>
      <c r="J5" s="231"/>
      <c r="K5" s="230"/>
    </row>
    <row r="6" spans="2:11" ht="15" customHeight="1">
      <c r="B6" s="229"/>
      <c r="C6" s="347" t="s">
        <v>657</v>
      </c>
      <c r="D6" s="347"/>
      <c r="E6" s="347"/>
      <c r="F6" s="347"/>
      <c r="G6" s="347"/>
      <c r="H6" s="347"/>
      <c r="I6" s="347"/>
      <c r="J6" s="347"/>
      <c r="K6" s="230"/>
    </row>
    <row r="7" spans="2:11" ht="15" customHeight="1">
      <c r="B7" s="233"/>
      <c r="C7" s="347" t="s">
        <v>658</v>
      </c>
      <c r="D7" s="347"/>
      <c r="E7" s="347"/>
      <c r="F7" s="347"/>
      <c r="G7" s="347"/>
      <c r="H7" s="347"/>
      <c r="I7" s="347"/>
      <c r="J7" s="347"/>
      <c r="K7" s="230"/>
    </row>
    <row r="8" spans="2:11" ht="12.75" customHeight="1">
      <c r="B8" s="233"/>
      <c r="C8" s="232"/>
      <c r="D8" s="232"/>
      <c r="E8" s="232"/>
      <c r="F8" s="232"/>
      <c r="G8" s="232"/>
      <c r="H8" s="232"/>
      <c r="I8" s="232"/>
      <c r="J8" s="232"/>
      <c r="K8" s="230"/>
    </row>
    <row r="9" spans="2:11" ht="15" customHeight="1">
      <c r="B9" s="233"/>
      <c r="C9" s="347" t="s">
        <v>659</v>
      </c>
      <c r="D9" s="347"/>
      <c r="E9" s="347"/>
      <c r="F9" s="347"/>
      <c r="G9" s="347"/>
      <c r="H9" s="347"/>
      <c r="I9" s="347"/>
      <c r="J9" s="347"/>
      <c r="K9" s="230"/>
    </row>
    <row r="10" spans="2:11" ht="15" customHeight="1">
      <c r="B10" s="233"/>
      <c r="C10" s="232"/>
      <c r="D10" s="347" t="s">
        <v>660</v>
      </c>
      <c r="E10" s="347"/>
      <c r="F10" s="347"/>
      <c r="G10" s="347"/>
      <c r="H10" s="347"/>
      <c r="I10" s="347"/>
      <c r="J10" s="347"/>
      <c r="K10" s="230"/>
    </row>
    <row r="11" spans="2:11" ht="15" customHeight="1">
      <c r="B11" s="233"/>
      <c r="C11" s="234"/>
      <c r="D11" s="347" t="s">
        <v>661</v>
      </c>
      <c r="E11" s="347"/>
      <c r="F11" s="347"/>
      <c r="G11" s="347"/>
      <c r="H11" s="347"/>
      <c r="I11" s="347"/>
      <c r="J11" s="347"/>
      <c r="K11" s="230"/>
    </row>
    <row r="12" spans="2:11" ht="12.75" customHeight="1">
      <c r="B12" s="233"/>
      <c r="C12" s="234"/>
      <c r="D12" s="234"/>
      <c r="E12" s="234"/>
      <c r="F12" s="234"/>
      <c r="G12" s="234"/>
      <c r="H12" s="234"/>
      <c r="I12" s="234"/>
      <c r="J12" s="234"/>
      <c r="K12" s="230"/>
    </row>
    <row r="13" spans="2:11" ht="15" customHeight="1">
      <c r="B13" s="233"/>
      <c r="C13" s="234"/>
      <c r="D13" s="347" t="s">
        <v>662</v>
      </c>
      <c r="E13" s="347"/>
      <c r="F13" s="347"/>
      <c r="G13" s="347"/>
      <c r="H13" s="347"/>
      <c r="I13" s="347"/>
      <c r="J13" s="347"/>
      <c r="K13" s="230"/>
    </row>
    <row r="14" spans="2:11" ht="15" customHeight="1">
      <c r="B14" s="233"/>
      <c r="C14" s="234"/>
      <c r="D14" s="347" t="s">
        <v>663</v>
      </c>
      <c r="E14" s="347"/>
      <c r="F14" s="347"/>
      <c r="G14" s="347"/>
      <c r="H14" s="347"/>
      <c r="I14" s="347"/>
      <c r="J14" s="347"/>
      <c r="K14" s="230"/>
    </row>
    <row r="15" spans="2:11" ht="15" customHeight="1">
      <c r="B15" s="233"/>
      <c r="C15" s="234"/>
      <c r="D15" s="347" t="s">
        <v>664</v>
      </c>
      <c r="E15" s="347"/>
      <c r="F15" s="347"/>
      <c r="G15" s="347"/>
      <c r="H15" s="347"/>
      <c r="I15" s="347"/>
      <c r="J15" s="347"/>
      <c r="K15" s="230"/>
    </row>
    <row r="16" spans="2:11" ht="15" customHeight="1">
      <c r="B16" s="233"/>
      <c r="C16" s="234"/>
      <c r="D16" s="234"/>
      <c r="E16" s="235" t="s">
        <v>78</v>
      </c>
      <c r="F16" s="347" t="s">
        <v>665</v>
      </c>
      <c r="G16" s="347"/>
      <c r="H16" s="347"/>
      <c r="I16" s="347"/>
      <c r="J16" s="347"/>
      <c r="K16" s="230"/>
    </row>
    <row r="17" spans="2:11" ht="15" customHeight="1">
      <c r="B17" s="233"/>
      <c r="C17" s="234"/>
      <c r="D17" s="234"/>
      <c r="E17" s="235" t="s">
        <v>666</v>
      </c>
      <c r="F17" s="347" t="s">
        <v>667</v>
      </c>
      <c r="G17" s="347"/>
      <c r="H17" s="347"/>
      <c r="I17" s="347"/>
      <c r="J17" s="347"/>
      <c r="K17" s="230"/>
    </row>
    <row r="18" spans="2:11" ht="15" customHeight="1">
      <c r="B18" s="233"/>
      <c r="C18" s="234"/>
      <c r="D18" s="234"/>
      <c r="E18" s="235" t="s">
        <v>668</v>
      </c>
      <c r="F18" s="347" t="s">
        <v>669</v>
      </c>
      <c r="G18" s="347"/>
      <c r="H18" s="347"/>
      <c r="I18" s="347"/>
      <c r="J18" s="347"/>
      <c r="K18" s="230"/>
    </row>
    <row r="19" spans="2:11" ht="15" customHeight="1">
      <c r="B19" s="233"/>
      <c r="C19" s="234"/>
      <c r="D19" s="234"/>
      <c r="E19" s="235" t="s">
        <v>670</v>
      </c>
      <c r="F19" s="347" t="s">
        <v>671</v>
      </c>
      <c r="G19" s="347"/>
      <c r="H19" s="347"/>
      <c r="I19" s="347"/>
      <c r="J19" s="347"/>
      <c r="K19" s="230"/>
    </row>
    <row r="20" spans="2:11" ht="15" customHeight="1">
      <c r="B20" s="233"/>
      <c r="C20" s="234"/>
      <c r="D20" s="234"/>
      <c r="E20" s="235" t="s">
        <v>672</v>
      </c>
      <c r="F20" s="347" t="s">
        <v>673</v>
      </c>
      <c r="G20" s="347"/>
      <c r="H20" s="347"/>
      <c r="I20" s="347"/>
      <c r="J20" s="347"/>
      <c r="K20" s="230"/>
    </row>
    <row r="21" spans="2:11" ht="15" customHeight="1">
      <c r="B21" s="233"/>
      <c r="C21" s="234"/>
      <c r="D21" s="234"/>
      <c r="E21" s="235" t="s">
        <v>674</v>
      </c>
      <c r="F21" s="347" t="s">
        <v>675</v>
      </c>
      <c r="G21" s="347"/>
      <c r="H21" s="347"/>
      <c r="I21" s="347"/>
      <c r="J21" s="347"/>
      <c r="K21" s="230"/>
    </row>
    <row r="22" spans="2:11" ht="12.75" customHeight="1">
      <c r="B22" s="233"/>
      <c r="C22" s="234"/>
      <c r="D22" s="234"/>
      <c r="E22" s="234"/>
      <c r="F22" s="234"/>
      <c r="G22" s="234"/>
      <c r="H22" s="234"/>
      <c r="I22" s="234"/>
      <c r="J22" s="234"/>
      <c r="K22" s="230"/>
    </row>
    <row r="23" spans="2:11" ht="15" customHeight="1">
      <c r="B23" s="233"/>
      <c r="C23" s="347" t="s">
        <v>676</v>
      </c>
      <c r="D23" s="347"/>
      <c r="E23" s="347"/>
      <c r="F23" s="347"/>
      <c r="G23" s="347"/>
      <c r="H23" s="347"/>
      <c r="I23" s="347"/>
      <c r="J23" s="347"/>
      <c r="K23" s="230"/>
    </row>
    <row r="24" spans="2:11" ht="15" customHeight="1">
      <c r="B24" s="233"/>
      <c r="C24" s="347" t="s">
        <v>677</v>
      </c>
      <c r="D24" s="347"/>
      <c r="E24" s="347"/>
      <c r="F24" s="347"/>
      <c r="G24" s="347"/>
      <c r="H24" s="347"/>
      <c r="I24" s="347"/>
      <c r="J24" s="347"/>
      <c r="K24" s="230"/>
    </row>
    <row r="25" spans="2:11" ht="15" customHeight="1">
      <c r="B25" s="233"/>
      <c r="C25" s="232"/>
      <c r="D25" s="347" t="s">
        <v>678</v>
      </c>
      <c r="E25" s="347"/>
      <c r="F25" s="347"/>
      <c r="G25" s="347"/>
      <c r="H25" s="347"/>
      <c r="I25" s="347"/>
      <c r="J25" s="347"/>
      <c r="K25" s="230"/>
    </row>
    <row r="26" spans="2:11" ht="15" customHeight="1">
      <c r="B26" s="233"/>
      <c r="C26" s="234"/>
      <c r="D26" s="347" t="s">
        <v>679</v>
      </c>
      <c r="E26" s="347"/>
      <c r="F26" s="347"/>
      <c r="G26" s="347"/>
      <c r="H26" s="347"/>
      <c r="I26" s="347"/>
      <c r="J26" s="347"/>
      <c r="K26" s="230"/>
    </row>
    <row r="27" spans="2:11" ht="12.75" customHeight="1">
      <c r="B27" s="233"/>
      <c r="C27" s="234"/>
      <c r="D27" s="234"/>
      <c r="E27" s="234"/>
      <c r="F27" s="234"/>
      <c r="G27" s="234"/>
      <c r="H27" s="234"/>
      <c r="I27" s="234"/>
      <c r="J27" s="234"/>
      <c r="K27" s="230"/>
    </row>
    <row r="28" spans="2:11" ht="15" customHeight="1">
      <c r="B28" s="233"/>
      <c r="C28" s="234"/>
      <c r="D28" s="347" t="s">
        <v>680</v>
      </c>
      <c r="E28" s="347"/>
      <c r="F28" s="347"/>
      <c r="G28" s="347"/>
      <c r="H28" s="347"/>
      <c r="I28" s="347"/>
      <c r="J28" s="347"/>
      <c r="K28" s="230"/>
    </row>
    <row r="29" spans="2:11" ht="15" customHeight="1">
      <c r="B29" s="233"/>
      <c r="C29" s="234"/>
      <c r="D29" s="347" t="s">
        <v>681</v>
      </c>
      <c r="E29" s="347"/>
      <c r="F29" s="347"/>
      <c r="G29" s="347"/>
      <c r="H29" s="347"/>
      <c r="I29" s="347"/>
      <c r="J29" s="347"/>
      <c r="K29" s="230"/>
    </row>
    <row r="30" spans="2:11" ht="12.75" customHeight="1">
      <c r="B30" s="233"/>
      <c r="C30" s="234"/>
      <c r="D30" s="234"/>
      <c r="E30" s="234"/>
      <c r="F30" s="234"/>
      <c r="G30" s="234"/>
      <c r="H30" s="234"/>
      <c r="I30" s="234"/>
      <c r="J30" s="234"/>
      <c r="K30" s="230"/>
    </row>
    <row r="31" spans="2:11" ht="15" customHeight="1">
      <c r="B31" s="233"/>
      <c r="C31" s="234"/>
      <c r="D31" s="347" t="s">
        <v>682</v>
      </c>
      <c r="E31" s="347"/>
      <c r="F31" s="347"/>
      <c r="G31" s="347"/>
      <c r="H31" s="347"/>
      <c r="I31" s="347"/>
      <c r="J31" s="347"/>
      <c r="K31" s="230"/>
    </row>
    <row r="32" spans="2:11" ht="15" customHeight="1">
      <c r="B32" s="233"/>
      <c r="C32" s="234"/>
      <c r="D32" s="347" t="s">
        <v>683</v>
      </c>
      <c r="E32" s="347"/>
      <c r="F32" s="347"/>
      <c r="G32" s="347"/>
      <c r="H32" s="347"/>
      <c r="I32" s="347"/>
      <c r="J32" s="347"/>
      <c r="K32" s="230"/>
    </row>
    <row r="33" spans="2:11" ht="15" customHeight="1">
      <c r="B33" s="233"/>
      <c r="C33" s="234"/>
      <c r="D33" s="347" t="s">
        <v>684</v>
      </c>
      <c r="E33" s="347"/>
      <c r="F33" s="347"/>
      <c r="G33" s="347"/>
      <c r="H33" s="347"/>
      <c r="I33" s="347"/>
      <c r="J33" s="347"/>
      <c r="K33" s="230"/>
    </row>
    <row r="34" spans="2:11" ht="15" customHeight="1">
      <c r="B34" s="233"/>
      <c r="C34" s="234"/>
      <c r="D34" s="232"/>
      <c r="E34" s="236" t="s">
        <v>119</v>
      </c>
      <c r="F34" s="232"/>
      <c r="G34" s="347" t="s">
        <v>685</v>
      </c>
      <c r="H34" s="347"/>
      <c r="I34" s="347"/>
      <c r="J34" s="347"/>
      <c r="K34" s="230"/>
    </row>
    <row r="35" spans="2:11" ht="30.75" customHeight="1">
      <c r="B35" s="233"/>
      <c r="C35" s="234"/>
      <c r="D35" s="232"/>
      <c r="E35" s="236" t="s">
        <v>686</v>
      </c>
      <c r="F35" s="232"/>
      <c r="G35" s="347" t="s">
        <v>687</v>
      </c>
      <c r="H35" s="347"/>
      <c r="I35" s="347"/>
      <c r="J35" s="347"/>
      <c r="K35" s="230"/>
    </row>
    <row r="36" spans="2:11" ht="15" customHeight="1">
      <c r="B36" s="233"/>
      <c r="C36" s="234"/>
      <c r="D36" s="232"/>
      <c r="E36" s="236" t="s">
        <v>52</v>
      </c>
      <c r="F36" s="232"/>
      <c r="G36" s="347" t="s">
        <v>688</v>
      </c>
      <c r="H36" s="347"/>
      <c r="I36" s="347"/>
      <c r="J36" s="347"/>
      <c r="K36" s="230"/>
    </row>
    <row r="37" spans="2:11" ht="15" customHeight="1">
      <c r="B37" s="233"/>
      <c r="C37" s="234"/>
      <c r="D37" s="232"/>
      <c r="E37" s="236" t="s">
        <v>120</v>
      </c>
      <c r="F37" s="232"/>
      <c r="G37" s="347" t="s">
        <v>689</v>
      </c>
      <c r="H37" s="347"/>
      <c r="I37" s="347"/>
      <c r="J37" s="347"/>
      <c r="K37" s="230"/>
    </row>
    <row r="38" spans="2:11" ht="15" customHeight="1">
      <c r="B38" s="233"/>
      <c r="C38" s="234"/>
      <c r="D38" s="232"/>
      <c r="E38" s="236" t="s">
        <v>121</v>
      </c>
      <c r="F38" s="232"/>
      <c r="G38" s="347" t="s">
        <v>690</v>
      </c>
      <c r="H38" s="347"/>
      <c r="I38" s="347"/>
      <c r="J38" s="347"/>
      <c r="K38" s="230"/>
    </row>
    <row r="39" spans="2:11" ht="15" customHeight="1">
      <c r="B39" s="233"/>
      <c r="C39" s="234"/>
      <c r="D39" s="232"/>
      <c r="E39" s="236" t="s">
        <v>122</v>
      </c>
      <c r="F39" s="232"/>
      <c r="G39" s="347" t="s">
        <v>691</v>
      </c>
      <c r="H39" s="347"/>
      <c r="I39" s="347"/>
      <c r="J39" s="347"/>
      <c r="K39" s="230"/>
    </row>
    <row r="40" spans="2:11" ht="15" customHeight="1">
      <c r="B40" s="233"/>
      <c r="C40" s="234"/>
      <c r="D40" s="232"/>
      <c r="E40" s="236" t="s">
        <v>692</v>
      </c>
      <c r="F40" s="232"/>
      <c r="G40" s="347" t="s">
        <v>693</v>
      </c>
      <c r="H40" s="347"/>
      <c r="I40" s="347"/>
      <c r="J40" s="347"/>
      <c r="K40" s="230"/>
    </row>
    <row r="41" spans="2:11" ht="15" customHeight="1">
      <c r="B41" s="233"/>
      <c r="C41" s="234"/>
      <c r="D41" s="232"/>
      <c r="E41" s="236"/>
      <c r="F41" s="232"/>
      <c r="G41" s="347" t="s">
        <v>694</v>
      </c>
      <c r="H41" s="347"/>
      <c r="I41" s="347"/>
      <c r="J41" s="347"/>
      <c r="K41" s="230"/>
    </row>
    <row r="42" spans="2:11" ht="15" customHeight="1">
      <c r="B42" s="233"/>
      <c r="C42" s="234"/>
      <c r="D42" s="232"/>
      <c r="E42" s="236" t="s">
        <v>695</v>
      </c>
      <c r="F42" s="232"/>
      <c r="G42" s="347" t="s">
        <v>696</v>
      </c>
      <c r="H42" s="347"/>
      <c r="I42" s="347"/>
      <c r="J42" s="347"/>
      <c r="K42" s="230"/>
    </row>
    <row r="43" spans="2:11" ht="15" customHeight="1">
      <c r="B43" s="233"/>
      <c r="C43" s="234"/>
      <c r="D43" s="232"/>
      <c r="E43" s="236" t="s">
        <v>124</v>
      </c>
      <c r="F43" s="232"/>
      <c r="G43" s="347" t="s">
        <v>697</v>
      </c>
      <c r="H43" s="347"/>
      <c r="I43" s="347"/>
      <c r="J43" s="347"/>
      <c r="K43" s="230"/>
    </row>
    <row r="44" spans="2:11" ht="12.75" customHeight="1">
      <c r="B44" s="233"/>
      <c r="C44" s="234"/>
      <c r="D44" s="232"/>
      <c r="E44" s="232"/>
      <c r="F44" s="232"/>
      <c r="G44" s="232"/>
      <c r="H44" s="232"/>
      <c r="I44" s="232"/>
      <c r="J44" s="232"/>
      <c r="K44" s="230"/>
    </row>
    <row r="45" spans="2:11" ht="15" customHeight="1">
      <c r="B45" s="233"/>
      <c r="C45" s="234"/>
      <c r="D45" s="347" t="s">
        <v>698</v>
      </c>
      <c r="E45" s="347"/>
      <c r="F45" s="347"/>
      <c r="G45" s="347"/>
      <c r="H45" s="347"/>
      <c r="I45" s="347"/>
      <c r="J45" s="347"/>
      <c r="K45" s="230"/>
    </row>
    <row r="46" spans="2:11" ht="15" customHeight="1">
      <c r="B46" s="233"/>
      <c r="C46" s="234"/>
      <c r="D46" s="234"/>
      <c r="E46" s="347" t="s">
        <v>699</v>
      </c>
      <c r="F46" s="347"/>
      <c r="G46" s="347"/>
      <c r="H46" s="347"/>
      <c r="I46" s="347"/>
      <c r="J46" s="347"/>
      <c r="K46" s="230"/>
    </row>
    <row r="47" spans="2:11" ht="15" customHeight="1">
      <c r="B47" s="233"/>
      <c r="C47" s="234"/>
      <c r="D47" s="234"/>
      <c r="E47" s="347" t="s">
        <v>700</v>
      </c>
      <c r="F47" s="347"/>
      <c r="G47" s="347"/>
      <c r="H47" s="347"/>
      <c r="I47" s="347"/>
      <c r="J47" s="347"/>
      <c r="K47" s="230"/>
    </row>
    <row r="48" spans="2:11" ht="15" customHeight="1">
      <c r="B48" s="233"/>
      <c r="C48" s="234"/>
      <c r="D48" s="234"/>
      <c r="E48" s="347" t="s">
        <v>701</v>
      </c>
      <c r="F48" s="347"/>
      <c r="G48" s="347"/>
      <c r="H48" s="347"/>
      <c r="I48" s="347"/>
      <c r="J48" s="347"/>
      <c r="K48" s="230"/>
    </row>
    <row r="49" spans="2:11" ht="15" customHeight="1">
      <c r="B49" s="233"/>
      <c r="C49" s="234"/>
      <c r="D49" s="347" t="s">
        <v>702</v>
      </c>
      <c r="E49" s="347"/>
      <c r="F49" s="347"/>
      <c r="G49" s="347"/>
      <c r="H49" s="347"/>
      <c r="I49" s="347"/>
      <c r="J49" s="347"/>
      <c r="K49" s="230"/>
    </row>
    <row r="50" spans="2:11" ht="25.5" customHeight="1">
      <c r="B50" s="229"/>
      <c r="C50" s="349" t="s">
        <v>703</v>
      </c>
      <c r="D50" s="349"/>
      <c r="E50" s="349"/>
      <c r="F50" s="349"/>
      <c r="G50" s="349"/>
      <c r="H50" s="349"/>
      <c r="I50" s="349"/>
      <c r="J50" s="349"/>
      <c r="K50" s="230"/>
    </row>
    <row r="51" spans="2:11" ht="5.25" customHeight="1">
      <c r="B51" s="229"/>
      <c r="C51" s="231"/>
      <c r="D51" s="231"/>
      <c r="E51" s="231"/>
      <c r="F51" s="231"/>
      <c r="G51" s="231"/>
      <c r="H51" s="231"/>
      <c r="I51" s="231"/>
      <c r="J51" s="231"/>
      <c r="K51" s="230"/>
    </row>
    <row r="52" spans="2:11" ht="15" customHeight="1">
      <c r="B52" s="229"/>
      <c r="C52" s="347" t="s">
        <v>704</v>
      </c>
      <c r="D52" s="347"/>
      <c r="E52" s="347"/>
      <c r="F52" s="347"/>
      <c r="G52" s="347"/>
      <c r="H52" s="347"/>
      <c r="I52" s="347"/>
      <c r="J52" s="347"/>
      <c r="K52" s="230"/>
    </row>
    <row r="53" spans="2:11" ht="15" customHeight="1">
      <c r="B53" s="229"/>
      <c r="C53" s="347" t="s">
        <v>705</v>
      </c>
      <c r="D53" s="347"/>
      <c r="E53" s="347"/>
      <c r="F53" s="347"/>
      <c r="G53" s="347"/>
      <c r="H53" s="347"/>
      <c r="I53" s="347"/>
      <c r="J53" s="347"/>
      <c r="K53" s="230"/>
    </row>
    <row r="54" spans="2:11" ht="12.75" customHeight="1">
      <c r="B54" s="229"/>
      <c r="C54" s="232"/>
      <c r="D54" s="232"/>
      <c r="E54" s="232"/>
      <c r="F54" s="232"/>
      <c r="G54" s="232"/>
      <c r="H54" s="232"/>
      <c r="I54" s="232"/>
      <c r="J54" s="232"/>
      <c r="K54" s="230"/>
    </row>
    <row r="55" spans="2:11" ht="15" customHeight="1">
      <c r="B55" s="229"/>
      <c r="C55" s="347" t="s">
        <v>706</v>
      </c>
      <c r="D55" s="347"/>
      <c r="E55" s="347"/>
      <c r="F55" s="347"/>
      <c r="G55" s="347"/>
      <c r="H55" s="347"/>
      <c r="I55" s="347"/>
      <c r="J55" s="347"/>
      <c r="K55" s="230"/>
    </row>
    <row r="56" spans="2:11" ht="15" customHeight="1">
      <c r="B56" s="229"/>
      <c r="C56" s="234"/>
      <c r="D56" s="347" t="s">
        <v>707</v>
      </c>
      <c r="E56" s="347"/>
      <c r="F56" s="347"/>
      <c r="G56" s="347"/>
      <c r="H56" s="347"/>
      <c r="I56" s="347"/>
      <c r="J56" s="347"/>
      <c r="K56" s="230"/>
    </row>
    <row r="57" spans="2:11" ht="15" customHeight="1">
      <c r="B57" s="229"/>
      <c r="C57" s="234"/>
      <c r="D57" s="347" t="s">
        <v>708</v>
      </c>
      <c r="E57" s="347"/>
      <c r="F57" s="347"/>
      <c r="G57" s="347"/>
      <c r="H57" s="347"/>
      <c r="I57" s="347"/>
      <c r="J57" s="347"/>
      <c r="K57" s="230"/>
    </row>
    <row r="58" spans="2:11" ht="15" customHeight="1">
      <c r="B58" s="229"/>
      <c r="C58" s="234"/>
      <c r="D58" s="347" t="s">
        <v>709</v>
      </c>
      <c r="E58" s="347"/>
      <c r="F58" s="347"/>
      <c r="G58" s="347"/>
      <c r="H58" s="347"/>
      <c r="I58" s="347"/>
      <c r="J58" s="347"/>
      <c r="K58" s="230"/>
    </row>
    <row r="59" spans="2:11" ht="15" customHeight="1">
      <c r="B59" s="229"/>
      <c r="C59" s="234"/>
      <c r="D59" s="347" t="s">
        <v>710</v>
      </c>
      <c r="E59" s="347"/>
      <c r="F59" s="347"/>
      <c r="G59" s="347"/>
      <c r="H59" s="347"/>
      <c r="I59" s="347"/>
      <c r="J59" s="347"/>
      <c r="K59" s="230"/>
    </row>
    <row r="60" spans="2:11" ht="15" customHeight="1">
      <c r="B60" s="229"/>
      <c r="C60" s="234"/>
      <c r="D60" s="351" t="s">
        <v>711</v>
      </c>
      <c r="E60" s="351"/>
      <c r="F60" s="351"/>
      <c r="G60" s="351"/>
      <c r="H60" s="351"/>
      <c r="I60" s="351"/>
      <c r="J60" s="351"/>
      <c r="K60" s="230"/>
    </row>
    <row r="61" spans="2:11" ht="15" customHeight="1">
      <c r="B61" s="229"/>
      <c r="C61" s="234"/>
      <c r="D61" s="347" t="s">
        <v>712</v>
      </c>
      <c r="E61" s="347"/>
      <c r="F61" s="347"/>
      <c r="G61" s="347"/>
      <c r="H61" s="347"/>
      <c r="I61" s="347"/>
      <c r="J61" s="347"/>
      <c r="K61" s="230"/>
    </row>
    <row r="62" spans="2:11" ht="12.75" customHeight="1">
      <c r="B62" s="229"/>
      <c r="C62" s="234"/>
      <c r="D62" s="234"/>
      <c r="E62" s="237"/>
      <c r="F62" s="234"/>
      <c r="G62" s="234"/>
      <c r="H62" s="234"/>
      <c r="I62" s="234"/>
      <c r="J62" s="234"/>
      <c r="K62" s="230"/>
    </row>
    <row r="63" spans="2:11" ht="15" customHeight="1">
      <c r="B63" s="229"/>
      <c r="C63" s="234"/>
      <c r="D63" s="347" t="s">
        <v>713</v>
      </c>
      <c r="E63" s="347"/>
      <c r="F63" s="347"/>
      <c r="G63" s="347"/>
      <c r="H63" s="347"/>
      <c r="I63" s="347"/>
      <c r="J63" s="347"/>
      <c r="K63" s="230"/>
    </row>
    <row r="64" spans="2:11" ht="15" customHeight="1">
      <c r="B64" s="229"/>
      <c r="C64" s="234"/>
      <c r="D64" s="351" t="s">
        <v>714</v>
      </c>
      <c r="E64" s="351"/>
      <c r="F64" s="351"/>
      <c r="G64" s="351"/>
      <c r="H64" s="351"/>
      <c r="I64" s="351"/>
      <c r="J64" s="351"/>
      <c r="K64" s="230"/>
    </row>
    <row r="65" spans="2:11" ht="15" customHeight="1">
      <c r="B65" s="229"/>
      <c r="C65" s="234"/>
      <c r="D65" s="347" t="s">
        <v>715</v>
      </c>
      <c r="E65" s="347"/>
      <c r="F65" s="347"/>
      <c r="G65" s="347"/>
      <c r="H65" s="347"/>
      <c r="I65" s="347"/>
      <c r="J65" s="347"/>
      <c r="K65" s="230"/>
    </row>
    <row r="66" spans="2:11" ht="15" customHeight="1">
      <c r="B66" s="229"/>
      <c r="C66" s="234"/>
      <c r="D66" s="347" t="s">
        <v>716</v>
      </c>
      <c r="E66" s="347"/>
      <c r="F66" s="347"/>
      <c r="G66" s="347"/>
      <c r="H66" s="347"/>
      <c r="I66" s="347"/>
      <c r="J66" s="347"/>
      <c r="K66" s="230"/>
    </row>
    <row r="67" spans="2:11" ht="15" customHeight="1">
      <c r="B67" s="229"/>
      <c r="C67" s="234"/>
      <c r="D67" s="347" t="s">
        <v>717</v>
      </c>
      <c r="E67" s="347"/>
      <c r="F67" s="347"/>
      <c r="G67" s="347"/>
      <c r="H67" s="347"/>
      <c r="I67" s="347"/>
      <c r="J67" s="347"/>
      <c r="K67" s="230"/>
    </row>
    <row r="68" spans="2:11" ht="15" customHeight="1">
      <c r="B68" s="229"/>
      <c r="C68" s="234"/>
      <c r="D68" s="347" t="s">
        <v>718</v>
      </c>
      <c r="E68" s="347"/>
      <c r="F68" s="347"/>
      <c r="G68" s="347"/>
      <c r="H68" s="347"/>
      <c r="I68" s="347"/>
      <c r="J68" s="347"/>
      <c r="K68" s="230"/>
    </row>
    <row r="69" spans="2:11" ht="12.75" customHeight="1">
      <c r="B69" s="238"/>
      <c r="C69" s="239"/>
      <c r="D69" s="239"/>
      <c r="E69" s="239"/>
      <c r="F69" s="239"/>
      <c r="G69" s="239"/>
      <c r="H69" s="239"/>
      <c r="I69" s="239"/>
      <c r="J69" s="239"/>
      <c r="K69" s="240"/>
    </row>
    <row r="70" spans="2:11" ht="18.75" customHeight="1">
      <c r="B70" s="241"/>
      <c r="C70" s="241"/>
      <c r="D70" s="241"/>
      <c r="E70" s="241"/>
      <c r="F70" s="241"/>
      <c r="G70" s="241"/>
      <c r="H70" s="241"/>
      <c r="I70" s="241"/>
      <c r="J70" s="241"/>
      <c r="K70" s="242"/>
    </row>
    <row r="71" spans="2:11" ht="18.75" customHeight="1">
      <c r="B71" s="242"/>
      <c r="C71" s="242"/>
      <c r="D71" s="242"/>
      <c r="E71" s="242"/>
      <c r="F71" s="242"/>
      <c r="G71" s="242"/>
      <c r="H71" s="242"/>
      <c r="I71" s="242"/>
      <c r="J71" s="242"/>
      <c r="K71" s="242"/>
    </row>
    <row r="72" spans="2:11" ht="7.5" customHeight="1">
      <c r="B72" s="243"/>
      <c r="C72" s="244"/>
      <c r="D72" s="244"/>
      <c r="E72" s="244"/>
      <c r="F72" s="244"/>
      <c r="G72" s="244"/>
      <c r="H72" s="244"/>
      <c r="I72" s="244"/>
      <c r="J72" s="244"/>
      <c r="K72" s="245"/>
    </row>
    <row r="73" spans="2:11" ht="45" customHeight="1">
      <c r="B73" s="246"/>
      <c r="C73" s="352" t="s">
        <v>86</v>
      </c>
      <c r="D73" s="352"/>
      <c r="E73" s="352"/>
      <c r="F73" s="352"/>
      <c r="G73" s="352"/>
      <c r="H73" s="352"/>
      <c r="I73" s="352"/>
      <c r="J73" s="352"/>
      <c r="K73" s="247"/>
    </row>
    <row r="74" spans="2:11" ht="17.25" customHeight="1">
      <c r="B74" s="246"/>
      <c r="C74" s="248" t="s">
        <v>719</v>
      </c>
      <c r="D74" s="248"/>
      <c r="E74" s="248"/>
      <c r="F74" s="248" t="s">
        <v>720</v>
      </c>
      <c r="G74" s="249"/>
      <c r="H74" s="248" t="s">
        <v>120</v>
      </c>
      <c r="I74" s="248" t="s">
        <v>56</v>
      </c>
      <c r="J74" s="248" t="s">
        <v>721</v>
      </c>
      <c r="K74" s="247"/>
    </row>
    <row r="75" spans="2:11" ht="17.25" customHeight="1">
      <c r="B75" s="246"/>
      <c r="C75" s="250" t="s">
        <v>722</v>
      </c>
      <c r="D75" s="250"/>
      <c r="E75" s="250"/>
      <c r="F75" s="251" t="s">
        <v>723</v>
      </c>
      <c r="G75" s="252"/>
      <c r="H75" s="250"/>
      <c r="I75" s="250"/>
      <c r="J75" s="250" t="s">
        <v>724</v>
      </c>
      <c r="K75" s="247"/>
    </row>
    <row r="76" spans="2:11" ht="5.25" customHeight="1">
      <c r="B76" s="246"/>
      <c r="C76" s="253"/>
      <c r="D76" s="253"/>
      <c r="E76" s="253"/>
      <c r="F76" s="253"/>
      <c r="G76" s="254"/>
      <c r="H76" s="253"/>
      <c r="I76" s="253"/>
      <c r="J76" s="253"/>
      <c r="K76" s="247"/>
    </row>
    <row r="77" spans="2:11" ht="15" customHeight="1">
      <c r="B77" s="246"/>
      <c r="C77" s="236" t="s">
        <v>52</v>
      </c>
      <c r="D77" s="253"/>
      <c r="E77" s="253"/>
      <c r="F77" s="255" t="s">
        <v>725</v>
      </c>
      <c r="G77" s="254"/>
      <c r="H77" s="236" t="s">
        <v>726</v>
      </c>
      <c r="I77" s="236" t="s">
        <v>727</v>
      </c>
      <c r="J77" s="236">
        <v>20</v>
      </c>
      <c r="K77" s="247"/>
    </row>
    <row r="78" spans="2:11" ht="15" customHeight="1">
      <c r="B78" s="246"/>
      <c r="C78" s="236" t="s">
        <v>728</v>
      </c>
      <c r="D78" s="236"/>
      <c r="E78" s="236"/>
      <c r="F78" s="255" t="s">
        <v>725</v>
      </c>
      <c r="G78" s="254"/>
      <c r="H78" s="236" t="s">
        <v>729</v>
      </c>
      <c r="I78" s="236" t="s">
        <v>727</v>
      </c>
      <c r="J78" s="236">
        <v>120</v>
      </c>
      <c r="K78" s="247"/>
    </row>
    <row r="79" spans="2:11" ht="15" customHeight="1">
      <c r="B79" s="256"/>
      <c r="C79" s="236" t="s">
        <v>730</v>
      </c>
      <c r="D79" s="236"/>
      <c r="E79" s="236"/>
      <c r="F79" s="255" t="s">
        <v>731</v>
      </c>
      <c r="G79" s="254"/>
      <c r="H79" s="236" t="s">
        <v>732</v>
      </c>
      <c r="I79" s="236" t="s">
        <v>727</v>
      </c>
      <c r="J79" s="236">
        <v>50</v>
      </c>
      <c r="K79" s="247"/>
    </row>
    <row r="80" spans="2:11" ht="15" customHeight="1">
      <c r="B80" s="256"/>
      <c r="C80" s="236" t="s">
        <v>733</v>
      </c>
      <c r="D80" s="236"/>
      <c r="E80" s="236"/>
      <c r="F80" s="255" t="s">
        <v>725</v>
      </c>
      <c r="G80" s="254"/>
      <c r="H80" s="236" t="s">
        <v>734</v>
      </c>
      <c r="I80" s="236" t="s">
        <v>735</v>
      </c>
      <c r="J80" s="236"/>
      <c r="K80" s="247"/>
    </row>
    <row r="81" spans="2:11" ht="15" customHeight="1">
      <c r="B81" s="256"/>
      <c r="C81" s="257" t="s">
        <v>736</v>
      </c>
      <c r="D81" s="257"/>
      <c r="E81" s="257"/>
      <c r="F81" s="258" t="s">
        <v>731</v>
      </c>
      <c r="G81" s="257"/>
      <c r="H81" s="257" t="s">
        <v>737</v>
      </c>
      <c r="I81" s="257" t="s">
        <v>727</v>
      </c>
      <c r="J81" s="257">
        <v>15</v>
      </c>
      <c r="K81" s="247"/>
    </row>
    <row r="82" spans="2:11" ht="15" customHeight="1">
      <c r="B82" s="256"/>
      <c r="C82" s="257" t="s">
        <v>738</v>
      </c>
      <c r="D82" s="257"/>
      <c r="E82" s="257"/>
      <c r="F82" s="258" t="s">
        <v>731</v>
      </c>
      <c r="G82" s="257"/>
      <c r="H82" s="257" t="s">
        <v>739</v>
      </c>
      <c r="I82" s="257" t="s">
        <v>727</v>
      </c>
      <c r="J82" s="257">
        <v>15</v>
      </c>
      <c r="K82" s="247"/>
    </row>
    <row r="83" spans="2:11" ht="15" customHeight="1">
      <c r="B83" s="256"/>
      <c r="C83" s="257" t="s">
        <v>740</v>
      </c>
      <c r="D83" s="257"/>
      <c r="E83" s="257"/>
      <c r="F83" s="258" t="s">
        <v>731</v>
      </c>
      <c r="G83" s="257"/>
      <c r="H83" s="257" t="s">
        <v>741</v>
      </c>
      <c r="I83" s="257" t="s">
        <v>727</v>
      </c>
      <c r="J83" s="257">
        <v>20</v>
      </c>
      <c r="K83" s="247"/>
    </row>
    <row r="84" spans="2:11" ht="15" customHeight="1">
      <c r="B84" s="256"/>
      <c r="C84" s="257" t="s">
        <v>742</v>
      </c>
      <c r="D84" s="257"/>
      <c r="E84" s="257"/>
      <c r="F84" s="258" t="s">
        <v>731</v>
      </c>
      <c r="G84" s="257"/>
      <c r="H84" s="257" t="s">
        <v>743</v>
      </c>
      <c r="I84" s="257" t="s">
        <v>727</v>
      </c>
      <c r="J84" s="257">
        <v>20</v>
      </c>
      <c r="K84" s="247"/>
    </row>
    <row r="85" spans="2:11" ht="15" customHeight="1">
      <c r="B85" s="256"/>
      <c r="C85" s="236" t="s">
        <v>744</v>
      </c>
      <c r="D85" s="236"/>
      <c r="E85" s="236"/>
      <c r="F85" s="255" t="s">
        <v>731</v>
      </c>
      <c r="G85" s="254"/>
      <c r="H85" s="236" t="s">
        <v>745</v>
      </c>
      <c r="I85" s="236" t="s">
        <v>727</v>
      </c>
      <c r="J85" s="236">
        <v>50</v>
      </c>
      <c r="K85" s="247"/>
    </row>
    <row r="86" spans="2:11" ht="15" customHeight="1">
      <c r="B86" s="256"/>
      <c r="C86" s="236" t="s">
        <v>746</v>
      </c>
      <c r="D86" s="236"/>
      <c r="E86" s="236"/>
      <c r="F86" s="255" t="s">
        <v>731</v>
      </c>
      <c r="G86" s="254"/>
      <c r="H86" s="236" t="s">
        <v>747</v>
      </c>
      <c r="I86" s="236" t="s">
        <v>727</v>
      </c>
      <c r="J86" s="236">
        <v>20</v>
      </c>
      <c r="K86" s="247"/>
    </row>
    <row r="87" spans="2:11" ht="15" customHeight="1">
      <c r="B87" s="256"/>
      <c r="C87" s="236" t="s">
        <v>748</v>
      </c>
      <c r="D87" s="236"/>
      <c r="E87" s="236"/>
      <c r="F87" s="255" t="s">
        <v>731</v>
      </c>
      <c r="G87" s="254"/>
      <c r="H87" s="236" t="s">
        <v>749</v>
      </c>
      <c r="I87" s="236" t="s">
        <v>727</v>
      </c>
      <c r="J87" s="236">
        <v>20</v>
      </c>
      <c r="K87" s="247"/>
    </row>
    <row r="88" spans="2:11" ht="15" customHeight="1">
      <c r="B88" s="256"/>
      <c r="C88" s="236" t="s">
        <v>750</v>
      </c>
      <c r="D88" s="236"/>
      <c r="E88" s="236"/>
      <c r="F88" s="255" t="s">
        <v>731</v>
      </c>
      <c r="G88" s="254"/>
      <c r="H88" s="236" t="s">
        <v>751</v>
      </c>
      <c r="I88" s="236" t="s">
        <v>727</v>
      </c>
      <c r="J88" s="236">
        <v>50</v>
      </c>
      <c r="K88" s="247"/>
    </row>
    <row r="89" spans="2:11" ht="15" customHeight="1">
      <c r="B89" s="256"/>
      <c r="C89" s="236" t="s">
        <v>752</v>
      </c>
      <c r="D89" s="236"/>
      <c r="E89" s="236"/>
      <c r="F89" s="255" t="s">
        <v>731</v>
      </c>
      <c r="G89" s="254"/>
      <c r="H89" s="236" t="s">
        <v>752</v>
      </c>
      <c r="I89" s="236" t="s">
        <v>727</v>
      </c>
      <c r="J89" s="236">
        <v>50</v>
      </c>
      <c r="K89" s="247"/>
    </row>
    <row r="90" spans="2:11" ht="15" customHeight="1">
      <c r="B90" s="256"/>
      <c r="C90" s="236" t="s">
        <v>125</v>
      </c>
      <c r="D90" s="236"/>
      <c r="E90" s="236"/>
      <c r="F90" s="255" t="s">
        <v>731</v>
      </c>
      <c r="G90" s="254"/>
      <c r="H90" s="236" t="s">
        <v>753</v>
      </c>
      <c r="I90" s="236" t="s">
        <v>727</v>
      </c>
      <c r="J90" s="236">
        <v>255</v>
      </c>
      <c r="K90" s="247"/>
    </row>
    <row r="91" spans="2:11" ht="15" customHeight="1">
      <c r="B91" s="256"/>
      <c r="C91" s="236" t="s">
        <v>754</v>
      </c>
      <c r="D91" s="236"/>
      <c r="E91" s="236"/>
      <c r="F91" s="255" t="s">
        <v>725</v>
      </c>
      <c r="G91" s="254"/>
      <c r="H91" s="236" t="s">
        <v>755</v>
      </c>
      <c r="I91" s="236" t="s">
        <v>756</v>
      </c>
      <c r="J91" s="236"/>
      <c r="K91" s="247"/>
    </row>
    <row r="92" spans="2:11" ht="15" customHeight="1">
      <c r="B92" s="256"/>
      <c r="C92" s="236" t="s">
        <v>757</v>
      </c>
      <c r="D92" s="236"/>
      <c r="E92" s="236"/>
      <c r="F92" s="255" t="s">
        <v>725</v>
      </c>
      <c r="G92" s="254"/>
      <c r="H92" s="236" t="s">
        <v>758</v>
      </c>
      <c r="I92" s="236" t="s">
        <v>759</v>
      </c>
      <c r="J92" s="236"/>
      <c r="K92" s="247"/>
    </row>
    <row r="93" spans="2:11" ht="15" customHeight="1">
      <c r="B93" s="256"/>
      <c r="C93" s="236" t="s">
        <v>760</v>
      </c>
      <c r="D93" s="236"/>
      <c r="E93" s="236"/>
      <c r="F93" s="255" t="s">
        <v>725</v>
      </c>
      <c r="G93" s="254"/>
      <c r="H93" s="236" t="s">
        <v>760</v>
      </c>
      <c r="I93" s="236" t="s">
        <v>759</v>
      </c>
      <c r="J93" s="236"/>
      <c r="K93" s="247"/>
    </row>
    <row r="94" spans="2:11" ht="15" customHeight="1">
      <c r="B94" s="256"/>
      <c r="C94" s="236" t="s">
        <v>37</v>
      </c>
      <c r="D94" s="236"/>
      <c r="E94" s="236"/>
      <c r="F94" s="255" t="s">
        <v>725</v>
      </c>
      <c r="G94" s="254"/>
      <c r="H94" s="236" t="s">
        <v>761</v>
      </c>
      <c r="I94" s="236" t="s">
        <v>759</v>
      </c>
      <c r="J94" s="236"/>
      <c r="K94" s="247"/>
    </row>
    <row r="95" spans="2:11" ht="15" customHeight="1">
      <c r="B95" s="256"/>
      <c r="C95" s="236" t="s">
        <v>47</v>
      </c>
      <c r="D95" s="236"/>
      <c r="E95" s="236"/>
      <c r="F95" s="255" t="s">
        <v>725</v>
      </c>
      <c r="G95" s="254"/>
      <c r="H95" s="236" t="s">
        <v>762</v>
      </c>
      <c r="I95" s="236" t="s">
        <v>759</v>
      </c>
      <c r="J95" s="236"/>
      <c r="K95" s="247"/>
    </row>
    <row r="96" spans="2:11" ht="15" customHeight="1">
      <c r="B96" s="259"/>
      <c r="C96" s="260"/>
      <c r="D96" s="260"/>
      <c r="E96" s="260"/>
      <c r="F96" s="260"/>
      <c r="G96" s="260"/>
      <c r="H96" s="260"/>
      <c r="I96" s="260"/>
      <c r="J96" s="260"/>
      <c r="K96" s="261"/>
    </row>
    <row r="97" spans="2:11" ht="18.75" customHeight="1">
      <c r="B97" s="262"/>
      <c r="C97" s="263"/>
      <c r="D97" s="263"/>
      <c r="E97" s="263"/>
      <c r="F97" s="263"/>
      <c r="G97" s="263"/>
      <c r="H97" s="263"/>
      <c r="I97" s="263"/>
      <c r="J97" s="263"/>
      <c r="K97" s="262"/>
    </row>
    <row r="98" spans="2:11" ht="18.75" customHeight="1">
      <c r="B98" s="242"/>
      <c r="C98" s="242"/>
      <c r="D98" s="242"/>
      <c r="E98" s="242"/>
      <c r="F98" s="242"/>
      <c r="G98" s="242"/>
      <c r="H98" s="242"/>
      <c r="I98" s="242"/>
      <c r="J98" s="242"/>
      <c r="K98" s="242"/>
    </row>
    <row r="99" spans="2:11" ht="7.5" customHeight="1">
      <c r="B99" s="243"/>
      <c r="C99" s="244"/>
      <c r="D99" s="244"/>
      <c r="E99" s="244"/>
      <c r="F99" s="244"/>
      <c r="G99" s="244"/>
      <c r="H99" s="244"/>
      <c r="I99" s="244"/>
      <c r="J99" s="244"/>
      <c r="K99" s="245"/>
    </row>
    <row r="100" spans="2:11" ht="45" customHeight="1">
      <c r="B100" s="246"/>
      <c r="C100" s="352" t="s">
        <v>763</v>
      </c>
      <c r="D100" s="352"/>
      <c r="E100" s="352"/>
      <c r="F100" s="352"/>
      <c r="G100" s="352"/>
      <c r="H100" s="352"/>
      <c r="I100" s="352"/>
      <c r="J100" s="352"/>
      <c r="K100" s="247"/>
    </row>
    <row r="101" spans="2:11" ht="17.25" customHeight="1">
      <c r="B101" s="246"/>
      <c r="C101" s="248" t="s">
        <v>719</v>
      </c>
      <c r="D101" s="248"/>
      <c r="E101" s="248"/>
      <c r="F101" s="248" t="s">
        <v>720</v>
      </c>
      <c r="G101" s="249"/>
      <c r="H101" s="248" t="s">
        <v>120</v>
      </c>
      <c r="I101" s="248" t="s">
        <v>56</v>
      </c>
      <c r="J101" s="248" t="s">
        <v>721</v>
      </c>
      <c r="K101" s="247"/>
    </row>
    <row r="102" spans="2:11" ht="17.25" customHeight="1">
      <c r="B102" s="246"/>
      <c r="C102" s="250" t="s">
        <v>722</v>
      </c>
      <c r="D102" s="250"/>
      <c r="E102" s="250"/>
      <c r="F102" s="251" t="s">
        <v>723</v>
      </c>
      <c r="G102" s="252"/>
      <c r="H102" s="250"/>
      <c r="I102" s="250"/>
      <c r="J102" s="250" t="s">
        <v>724</v>
      </c>
      <c r="K102" s="247"/>
    </row>
    <row r="103" spans="2:11" ht="5.25" customHeight="1">
      <c r="B103" s="246"/>
      <c r="C103" s="248"/>
      <c r="D103" s="248"/>
      <c r="E103" s="248"/>
      <c r="F103" s="248"/>
      <c r="G103" s="264"/>
      <c r="H103" s="248"/>
      <c r="I103" s="248"/>
      <c r="J103" s="248"/>
      <c r="K103" s="247"/>
    </row>
    <row r="104" spans="2:11" ht="15" customHeight="1">
      <c r="B104" s="246"/>
      <c r="C104" s="236" t="s">
        <v>52</v>
      </c>
      <c r="D104" s="253"/>
      <c r="E104" s="253"/>
      <c r="F104" s="255" t="s">
        <v>725</v>
      </c>
      <c r="G104" s="264"/>
      <c r="H104" s="236" t="s">
        <v>764</v>
      </c>
      <c r="I104" s="236" t="s">
        <v>727</v>
      </c>
      <c r="J104" s="236">
        <v>20</v>
      </c>
      <c r="K104" s="247"/>
    </row>
    <row r="105" spans="2:11" ht="15" customHeight="1">
      <c r="B105" s="246"/>
      <c r="C105" s="236" t="s">
        <v>728</v>
      </c>
      <c r="D105" s="236"/>
      <c r="E105" s="236"/>
      <c r="F105" s="255" t="s">
        <v>725</v>
      </c>
      <c r="G105" s="236"/>
      <c r="H105" s="236" t="s">
        <v>764</v>
      </c>
      <c r="I105" s="236" t="s">
        <v>727</v>
      </c>
      <c r="J105" s="236">
        <v>120</v>
      </c>
      <c r="K105" s="247"/>
    </row>
    <row r="106" spans="2:11" ht="15" customHeight="1">
      <c r="B106" s="256"/>
      <c r="C106" s="236" t="s">
        <v>730</v>
      </c>
      <c r="D106" s="236"/>
      <c r="E106" s="236"/>
      <c r="F106" s="255" t="s">
        <v>731</v>
      </c>
      <c r="G106" s="236"/>
      <c r="H106" s="236" t="s">
        <v>764</v>
      </c>
      <c r="I106" s="236" t="s">
        <v>727</v>
      </c>
      <c r="J106" s="236">
        <v>50</v>
      </c>
      <c r="K106" s="247"/>
    </row>
    <row r="107" spans="2:11" ht="15" customHeight="1">
      <c r="B107" s="256"/>
      <c r="C107" s="236" t="s">
        <v>733</v>
      </c>
      <c r="D107" s="236"/>
      <c r="E107" s="236"/>
      <c r="F107" s="255" t="s">
        <v>725</v>
      </c>
      <c r="G107" s="236"/>
      <c r="H107" s="236" t="s">
        <v>764</v>
      </c>
      <c r="I107" s="236" t="s">
        <v>735</v>
      </c>
      <c r="J107" s="236"/>
      <c r="K107" s="247"/>
    </row>
    <row r="108" spans="2:11" ht="15" customHeight="1">
      <c r="B108" s="256"/>
      <c r="C108" s="236" t="s">
        <v>744</v>
      </c>
      <c r="D108" s="236"/>
      <c r="E108" s="236"/>
      <c r="F108" s="255" t="s">
        <v>731</v>
      </c>
      <c r="G108" s="236"/>
      <c r="H108" s="236" t="s">
        <v>764</v>
      </c>
      <c r="I108" s="236" t="s">
        <v>727</v>
      </c>
      <c r="J108" s="236">
        <v>50</v>
      </c>
      <c r="K108" s="247"/>
    </row>
    <row r="109" spans="2:11" ht="15" customHeight="1">
      <c r="B109" s="256"/>
      <c r="C109" s="236" t="s">
        <v>752</v>
      </c>
      <c r="D109" s="236"/>
      <c r="E109" s="236"/>
      <c r="F109" s="255" t="s">
        <v>731</v>
      </c>
      <c r="G109" s="236"/>
      <c r="H109" s="236" t="s">
        <v>764</v>
      </c>
      <c r="I109" s="236" t="s">
        <v>727</v>
      </c>
      <c r="J109" s="236">
        <v>50</v>
      </c>
      <c r="K109" s="247"/>
    </row>
    <row r="110" spans="2:11" ht="15" customHeight="1">
      <c r="B110" s="256"/>
      <c r="C110" s="236" t="s">
        <v>750</v>
      </c>
      <c r="D110" s="236"/>
      <c r="E110" s="236"/>
      <c r="F110" s="255" t="s">
        <v>731</v>
      </c>
      <c r="G110" s="236"/>
      <c r="H110" s="236" t="s">
        <v>764</v>
      </c>
      <c r="I110" s="236" t="s">
        <v>727</v>
      </c>
      <c r="J110" s="236">
        <v>50</v>
      </c>
      <c r="K110" s="247"/>
    </row>
    <row r="111" spans="2:11" ht="15" customHeight="1">
      <c r="B111" s="256"/>
      <c r="C111" s="236" t="s">
        <v>52</v>
      </c>
      <c r="D111" s="236"/>
      <c r="E111" s="236"/>
      <c r="F111" s="255" t="s">
        <v>725</v>
      </c>
      <c r="G111" s="236"/>
      <c r="H111" s="236" t="s">
        <v>765</v>
      </c>
      <c r="I111" s="236" t="s">
        <v>727</v>
      </c>
      <c r="J111" s="236">
        <v>20</v>
      </c>
      <c r="K111" s="247"/>
    </row>
    <row r="112" spans="2:11" ht="15" customHeight="1">
      <c r="B112" s="256"/>
      <c r="C112" s="236" t="s">
        <v>766</v>
      </c>
      <c r="D112" s="236"/>
      <c r="E112" s="236"/>
      <c r="F112" s="255" t="s">
        <v>725</v>
      </c>
      <c r="G112" s="236"/>
      <c r="H112" s="236" t="s">
        <v>767</v>
      </c>
      <c r="I112" s="236" t="s">
        <v>727</v>
      </c>
      <c r="J112" s="236">
        <v>120</v>
      </c>
      <c r="K112" s="247"/>
    </row>
    <row r="113" spans="2:11" ht="15" customHeight="1">
      <c r="B113" s="256"/>
      <c r="C113" s="236" t="s">
        <v>37</v>
      </c>
      <c r="D113" s="236"/>
      <c r="E113" s="236"/>
      <c r="F113" s="255" t="s">
        <v>725</v>
      </c>
      <c r="G113" s="236"/>
      <c r="H113" s="236" t="s">
        <v>768</v>
      </c>
      <c r="I113" s="236" t="s">
        <v>759</v>
      </c>
      <c r="J113" s="236"/>
      <c r="K113" s="247"/>
    </row>
    <row r="114" spans="2:11" ht="15" customHeight="1">
      <c r="B114" s="256"/>
      <c r="C114" s="236" t="s">
        <v>47</v>
      </c>
      <c r="D114" s="236"/>
      <c r="E114" s="236"/>
      <c r="F114" s="255" t="s">
        <v>725</v>
      </c>
      <c r="G114" s="236"/>
      <c r="H114" s="236" t="s">
        <v>769</v>
      </c>
      <c r="I114" s="236" t="s">
        <v>759</v>
      </c>
      <c r="J114" s="236"/>
      <c r="K114" s="247"/>
    </row>
    <row r="115" spans="2:11" ht="15" customHeight="1">
      <c r="B115" s="256"/>
      <c r="C115" s="236" t="s">
        <v>56</v>
      </c>
      <c r="D115" s="236"/>
      <c r="E115" s="236"/>
      <c r="F115" s="255" t="s">
        <v>725</v>
      </c>
      <c r="G115" s="236"/>
      <c r="H115" s="236" t="s">
        <v>770</v>
      </c>
      <c r="I115" s="236" t="s">
        <v>771</v>
      </c>
      <c r="J115" s="236"/>
      <c r="K115" s="247"/>
    </row>
    <row r="116" spans="2:11" ht="15" customHeight="1">
      <c r="B116" s="259"/>
      <c r="C116" s="265"/>
      <c r="D116" s="265"/>
      <c r="E116" s="265"/>
      <c r="F116" s="265"/>
      <c r="G116" s="265"/>
      <c r="H116" s="265"/>
      <c r="I116" s="265"/>
      <c r="J116" s="265"/>
      <c r="K116" s="261"/>
    </row>
    <row r="117" spans="2:11" ht="18.75" customHeight="1">
      <c r="B117" s="266"/>
      <c r="C117" s="232"/>
      <c r="D117" s="232"/>
      <c r="E117" s="232"/>
      <c r="F117" s="267"/>
      <c r="G117" s="232"/>
      <c r="H117" s="232"/>
      <c r="I117" s="232"/>
      <c r="J117" s="232"/>
      <c r="K117" s="266"/>
    </row>
    <row r="118" spans="2:11" ht="18.75" customHeight="1">
      <c r="B118" s="242"/>
      <c r="C118" s="242"/>
      <c r="D118" s="242"/>
      <c r="E118" s="242"/>
      <c r="F118" s="242"/>
      <c r="G118" s="242"/>
      <c r="H118" s="242"/>
      <c r="I118" s="242"/>
      <c r="J118" s="242"/>
      <c r="K118" s="242"/>
    </row>
    <row r="119" spans="2:11" ht="7.5" customHeight="1">
      <c r="B119" s="268"/>
      <c r="C119" s="269"/>
      <c r="D119" s="269"/>
      <c r="E119" s="269"/>
      <c r="F119" s="269"/>
      <c r="G119" s="269"/>
      <c r="H119" s="269"/>
      <c r="I119" s="269"/>
      <c r="J119" s="269"/>
      <c r="K119" s="270"/>
    </row>
    <row r="120" spans="2:11" ht="45" customHeight="1">
      <c r="B120" s="271"/>
      <c r="C120" s="348" t="s">
        <v>772</v>
      </c>
      <c r="D120" s="348"/>
      <c r="E120" s="348"/>
      <c r="F120" s="348"/>
      <c r="G120" s="348"/>
      <c r="H120" s="348"/>
      <c r="I120" s="348"/>
      <c r="J120" s="348"/>
      <c r="K120" s="272"/>
    </row>
    <row r="121" spans="2:11" ht="17.25" customHeight="1">
      <c r="B121" s="273"/>
      <c r="C121" s="248" t="s">
        <v>719</v>
      </c>
      <c r="D121" s="248"/>
      <c r="E121" s="248"/>
      <c r="F121" s="248" t="s">
        <v>720</v>
      </c>
      <c r="G121" s="249"/>
      <c r="H121" s="248" t="s">
        <v>120</v>
      </c>
      <c r="I121" s="248" t="s">
        <v>56</v>
      </c>
      <c r="J121" s="248" t="s">
        <v>721</v>
      </c>
      <c r="K121" s="274"/>
    </row>
    <row r="122" spans="2:11" ht="17.25" customHeight="1">
      <c r="B122" s="273"/>
      <c r="C122" s="250" t="s">
        <v>722</v>
      </c>
      <c r="D122" s="250"/>
      <c r="E122" s="250"/>
      <c r="F122" s="251" t="s">
        <v>723</v>
      </c>
      <c r="G122" s="252"/>
      <c r="H122" s="250"/>
      <c r="I122" s="250"/>
      <c r="J122" s="250" t="s">
        <v>724</v>
      </c>
      <c r="K122" s="274"/>
    </row>
    <row r="123" spans="2:11" ht="5.25" customHeight="1">
      <c r="B123" s="275"/>
      <c r="C123" s="253"/>
      <c r="D123" s="253"/>
      <c r="E123" s="253"/>
      <c r="F123" s="253"/>
      <c r="G123" s="236"/>
      <c r="H123" s="253"/>
      <c r="I123" s="253"/>
      <c r="J123" s="253"/>
      <c r="K123" s="276"/>
    </row>
    <row r="124" spans="2:11" ht="15" customHeight="1">
      <c r="B124" s="275"/>
      <c r="C124" s="236" t="s">
        <v>728</v>
      </c>
      <c r="D124" s="253"/>
      <c r="E124" s="253"/>
      <c r="F124" s="255" t="s">
        <v>725</v>
      </c>
      <c r="G124" s="236"/>
      <c r="H124" s="236" t="s">
        <v>764</v>
      </c>
      <c r="I124" s="236" t="s">
        <v>727</v>
      </c>
      <c r="J124" s="236">
        <v>120</v>
      </c>
      <c r="K124" s="277"/>
    </row>
    <row r="125" spans="2:11" ht="15" customHeight="1">
      <c r="B125" s="275"/>
      <c r="C125" s="236" t="s">
        <v>773</v>
      </c>
      <c r="D125" s="236"/>
      <c r="E125" s="236"/>
      <c r="F125" s="255" t="s">
        <v>725</v>
      </c>
      <c r="G125" s="236"/>
      <c r="H125" s="236" t="s">
        <v>774</v>
      </c>
      <c r="I125" s="236" t="s">
        <v>727</v>
      </c>
      <c r="J125" s="236" t="s">
        <v>775</v>
      </c>
      <c r="K125" s="277"/>
    </row>
    <row r="126" spans="2:11" ht="15" customHeight="1">
      <c r="B126" s="275"/>
      <c r="C126" s="236" t="s">
        <v>674</v>
      </c>
      <c r="D126" s="236"/>
      <c r="E126" s="236"/>
      <c r="F126" s="255" t="s">
        <v>725</v>
      </c>
      <c r="G126" s="236"/>
      <c r="H126" s="236" t="s">
        <v>776</v>
      </c>
      <c r="I126" s="236" t="s">
        <v>727</v>
      </c>
      <c r="J126" s="236" t="s">
        <v>775</v>
      </c>
      <c r="K126" s="277"/>
    </row>
    <row r="127" spans="2:11" ht="15" customHeight="1">
      <c r="B127" s="275"/>
      <c r="C127" s="236" t="s">
        <v>736</v>
      </c>
      <c r="D127" s="236"/>
      <c r="E127" s="236"/>
      <c r="F127" s="255" t="s">
        <v>731</v>
      </c>
      <c r="G127" s="236"/>
      <c r="H127" s="236" t="s">
        <v>737</v>
      </c>
      <c r="I127" s="236" t="s">
        <v>727</v>
      </c>
      <c r="J127" s="236">
        <v>15</v>
      </c>
      <c r="K127" s="277"/>
    </row>
    <row r="128" spans="2:11" ht="15" customHeight="1">
      <c r="B128" s="275"/>
      <c r="C128" s="257" t="s">
        <v>738</v>
      </c>
      <c r="D128" s="257"/>
      <c r="E128" s="257"/>
      <c r="F128" s="258" t="s">
        <v>731</v>
      </c>
      <c r="G128" s="257"/>
      <c r="H128" s="257" t="s">
        <v>739</v>
      </c>
      <c r="I128" s="257" t="s">
        <v>727</v>
      </c>
      <c r="J128" s="257">
        <v>15</v>
      </c>
      <c r="K128" s="277"/>
    </row>
    <row r="129" spans="2:11" ht="15" customHeight="1">
      <c r="B129" s="275"/>
      <c r="C129" s="257" t="s">
        <v>740</v>
      </c>
      <c r="D129" s="257"/>
      <c r="E129" s="257"/>
      <c r="F129" s="258" t="s">
        <v>731</v>
      </c>
      <c r="G129" s="257"/>
      <c r="H129" s="257" t="s">
        <v>741</v>
      </c>
      <c r="I129" s="257" t="s">
        <v>727</v>
      </c>
      <c r="J129" s="257">
        <v>20</v>
      </c>
      <c r="K129" s="277"/>
    </row>
    <row r="130" spans="2:11" ht="15" customHeight="1">
      <c r="B130" s="275"/>
      <c r="C130" s="257" t="s">
        <v>742</v>
      </c>
      <c r="D130" s="257"/>
      <c r="E130" s="257"/>
      <c r="F130" s="258" t="s">
        <v>731</v>
      </c>
      <c r="G130" s="257"/>
      <c r="H130" s="257" t="s">
        <v>743</v>
      </c>
      <c r="I130" s="257" t="s">
        <v>727</v>
      </c>
      <c r="J130" s="257">
        <v>20</v>
      </c>
      <c r="K130" s="277"/>
    </row>
    <row r="131" spans="2:11" ht="15" customHeight="1">
      <c r="B131" s="275"/>
      <c r="C131" s="236" t="s">
        <v>730</v>
      </c>
      <c r="D131" s="236"/>
      <c r="E131" s="236"/>
      <c r="F131" s="255" t="s">
        <v>731</v>
      </c>
      <c r="G131" s="236"/>
      <c r="H131" s="236" t="s">
        <v>764</v>
      </c>
      <c r="I131" s="236" t="s">
        <v>727</v>
      </c>
      <c r="J131" s="236">
        <v>50</v>
      </c>
      <c r="K131" s="277"/>
    </row>
    <row r="132" spans="2:11" ht="15" customHeight="1">
      <c r="B132" s="275"/>
      <c r="C132" s="236" t="s">
        <v>744</v>
      </c>
      <c r="D132" s="236"/>
      <c r="E132" s="236"/>
      <c r="F132" s="255" t="s">
        <v>731</v>
      </c>
      <c r="G132" s="236"/>
      <c r="H132" s="236" t="s">
        <v>764</v>
      </c>
      <c r="I132" s="236" t="s">
        <v>727</v>
      </c>
      <c r="J132" s="236">
        <v>50</v>
      </c>
      <c r="K132" s="277"/>
    </row>
    <row r="133" spans="2:11" ht="15" customHeight="1">
      <c r="B133" s="275"/>
      <c r="C133" s="236" t="s">
        <v>750</v>
      </c>
      <c r="D133" s="236"/>
      <c r="E133" s="236"/>
      <c r="F133" s="255" t="s">
        <v>731</v>
      </c>
      <c r="G133" s="236"/>
      <c r="H133" s="236" t="s">
        <v>764</v>
      </c>
      <c r="I133" s="236" t="s">
        <v>727</v>
      </c>
      <c r="J133" s="236">
        <v>50</v>
      </c>
      <c r="K133" s="277"/>
    </row>
    <row r="134" spans="2:11" ht="15" customHeight="1">
      <c r="B134" s="275"/>
      <c r="C134" s="236" t="s">
        <v>752</v>
      </c>
      <c r="D134" s="236"/>
      <c r="E134" s="236"/>
      <c r="F134" s="255" t="s">
        <v>731</v>
      </c>
      <c r="G134" s="236"/>
      <c r="H134" s="236" t="s">
        <v>764</v>
      </c>
      <c r="I134" s="236" t="s">
        <v>727</v>
      </c>
      <c r="J134" s="236">
        <v>50</v>
      </c>
      <c r="K134" s="277"/>
    </row>
    <row r="135" spans="2:11" ht="15" customHeight="1">
      <c r="B135" s="275"/>
      <c r="C135" s="236" t="s">
        <v>125</v>
      </c>
      <c r="D135" s="236"/>
      <c r="E135" s="236"/>
      <c r="F135" s="255" t="s">
        <v>731</v>
      </c>
      <c r="G135" s="236"/>
      <c r="H135" s="236" t="s">
        <v>777</v>
      </c>
      <c r="I135" s="236" t="s">
        <v>727</v>
      </c>
      <c r="J135" s="236">
        <v>255</v>
      </c>
      <c r="K135" s="277"/>
    </row>
    <row r="136" spans="2:11" ht="15" customHeight="1">
      <c r="B136" s="275"/>
      <c r="C136" s="236" t="s">
        <v>754</v>
      </c>
      <c r="D136" s="236"/>
      <c r="E136" s="236"/>
      <c r="F136" s="255" t="s">
        <v>725</v>
      </c>
      <c r="G136" s="236"/>
      <c r="H136" s="236" t="s">
        <v>778</v>
      </c>
      <c r="I136" s="236" t="s">
        <v>756</v>
      </c>
      <c r="J136" s="236"/>
      <c r="K136" s="277"/>
    </row>
    <row r="137" spans="2:11" ht="15" customHeight="1">
      <c r="B137" s="275"/>
      <c r="C137" s="236" t="s">
        <v>757</v>
      </c>
      <c r="D137" s="236"/>
      <c r="E137" s="236"/>
      <c r="F137" s="255" t="s">
        <v>725</v>
      </c>
      <c r="G137" s="236"/>
      <c r="H137" s="236" t="s">
        <v>779</v>
      </c>
      <c r="I137" s="236" t="s">
        <v>759</v>
      </c>
      <c r="J137" s="236"/>
      <c r="K137" s="277"/>
    </row>
    <row r="138" spans="2:11" ht="15" customHeight="1">
      <c r="B138" s="275"/>
      <c r="C138" s="236" t="s">
        <v>760</v>
      </c>
      <c r="D138" s="236"/>
      <c r="E138" s="236"/>
      <c r="F138" s="255" t="s">
        <v>725</v>
      </c>
      <c r="G138" s="236"/>
      <c r="H138" s="236" t="s">
        <v>760</v>
      </c>
      <c r="I138" s="236" t="s">
        <v>759</v>
      </c>
      <c r="J138" s="236"/>
      <c r="K138" s="277"/>
    </row>
    <row r="139" spans="2:11" ht="15" customHeight="1">
      <c r="B139" s="275"/>
      <c r="C139" s="236" t="s">
        <v>37</v>
      </c>
      <c r="D139" s="236"/>
      <c r="E139" s="236"/>
      <c r="F139" s="255" t="s">
        <v>725</v>
      </c>
      <c r="G139" s="236"/>
      <c r="H139" s="236" t="s">
        <v>780</v>
      </c>
      <c r="I139" s="236" t="s">
        <v>759</v>
      </c>
      <c r="J139" s="236"/>
      <c r="K139" s="277"/>
    </row>
    <row r="140" spans="2:11" ht="15" customHeight="1">
      <c r="B140" s="275"/>
      <c r="C140" s="236" t="s">
        <v>781</v>
      </c>
      <c r="D140" s="236"/>
      <c r="E140" s="236"/>
      <c r="F140" s="255" t="s">
        <v>725</v>
      </c>
      <c r="G140" s="236"/>
      <c r="H140" s="236" t="s">
        <v>782</v>
      </c>
      <c r="I140" s="236" t="s">
        <v>759</v>
      </c>
      <c r="J140" s="236"/>
      <c r="K140" s="277"/>
    </row>
    <row r="141" spans="2:11" ht="15" customHeight="1">
      <c r="B141" s="278"/>
      <c r="C141" s="279"/>
      <c r="D141" s="279"/>
      <c r="E141" s="279"/>
      <c r="F141" s="279"/>
      <c r="G141" s="279"/>
      <c r="H141" s="279"/>
      <c r="I141" s="279"/>
      <c r="J141" s="279"/>
      <c r="K141" s="280"/>
    </row>
    <row r="142" spans="2:11" ht="18.75" customHeight="1">
      <c r="B142" s="232"/>
      <c r="C142" s="232"/>
      <c r="D142" s="232"/>
      <c r="E142" s="232"/>
      <c r="F142" s="267"/>
      <c r="G142" s="232"/>
      <c r="H142" s="232"/>
      <c r="I142" s="232"/>
      <c r="J142" s="232"/>
      <c r="K142" s="232"/>
    </row>
    <row r="143" spans="2:11" ht="18.75" customHeight="1">
      <c r="B143" s="242"/>
      <c r="C143" s="242"/>
      <c r="D143" s="242"/>
      <c r="E143" s="242"/>
      <c r="F143" s="242"/>
      <c r="G143" s="242"/>
      <c r="H143" s="242"/>
      <c r="I143" s="242"/>
      <c r="J143" s="242"/>
      <c r="K143" s="242"/>
    </row>
    <row r="144" spans="2:11" ht="7.5" customHeight="1">
      <c r="B144" s="243"/>
      <c r="C144" s="244"/>
      <c r="D144" s="244"/>
      <c r="E144" s="244"/>
      <c r="F144" s="244"/>
      <c r="G144" s="244"/>
      <c r="H144" s="244"/>
      <c r="I144" s="244"/>
      <c r="J144" s="244"/>
      <c r="K144" s="245"/>
    </row>
    <row r="145" spans="2:11" ht="45" customHeight="1">
      <c r="B145" s="246"/>
      <c r="C145" s="352" t="s">
        <v>783</v>
      </c>
      <c r="D145" s="352"/>
      <c r="E145" s="352"/>
      <c r="F145" s="352"/>
      <c r="G145" s="352"/>
      <c r="H145" s="352"/>
      <c r="I145" s="352"/>
      <c r="J145" s="352"/>
      <c r="K145" s="247"/>
    </row>
    <row r="146" spans="2:11" ht="17.25" customHeight="1">
      <c r="B146" s="246"/>
      <c r="C146" s="248" t="s">
        <v>719</v>
      </c>
      <c r="D146" s="248"/>
      <c r="E146" s="248"/>
      <c r="F146" s="248" t="s">
        <v>720</v>
      </c>
      <c r="G146" s="249"/>
      <c r="H146" s="248" t="s">
        <v>120</v>
      </c>
      <c r="I146" s="248" t="s">
        <v>56</v>
      </c>
      <c r="J146" s="248" t="s">
        <v>721</v>
      </c>
      <c r="K146" s="247"/>
    </row>
    <row r="147" spans="2:11" ht="17.25" customHeight="1">
      <c r="B147" s="246"/>
      <c r="C147" s="250" t="s">
        <v>722</v>
      </c>
      <c r="D147" s="250"/>
      <c r="E147" s="250"/>
      <c r="F147" s="251" t="s">
        <v>723</v>
      </c>
      <c r="G147" s="252"/>
      <c r="H147" s="250"/>
      <c r="I147" s="250"/>
      <c r="J147" s="250" t="s">
        <v>724</v>
      </c>
      <c r="K147" s="247"/>
    </row>
    <row r="148" spans="2:11" ht="5.25" customHeight="1">
      <c r="B148" s="256"/>
      <c r="C148" s="253"/>
      <c r="D148" s="253"/>
      <c r="E148" s="253"/>
      <c r="F148" s="253"/>
      <c r="G148" s="254"/>
      <c r="H148" s="253"/>
      <c r="I148" s="253"/>
      <c r="J148" s="253"/>
      <c r="K148" s="277"/>
    </row>
    <row r="149" spans="2:11" ht="15" customHeight="1">
      <c r="B149" s="256"/>
      <c r="C149" s="281" t="s">
        <v>728</v>
      </c>
      <c r="D149" s="236"/>
      <c r="E149" s="236"/>
      <c r="F149" s="282" t="s">
        <v>725</v>
      </c>
      <c r="G149" s="236"/>
      <c r="H149" s="281" t="s">
        <v>764</v>
      </c>
      <c r="I149" s="281" t="s">
        <v>727</v>
      </c>
      <c r="J149" s="281">
        <v>120</v>
      </c>
      <c r="K149" s="277"/>
    </row>
    <row r="150" spans="2:11" ht="15" customHeight="1">
      <c r="B150" s="256"/>
      <c r="C150" s="281" t="s">
        <v>773</v>
      </c>
      <c r="D150" s="236"/>
      <c r="E150" s="236"/>
      <c r="F150" s="282" t="s">
        <v>725</v>
      </c>
      <c r="G150" s="236"/>
      <c r="H150" s="281" t="s">
        <v>784</v>
      </c>
      <c r="I150" s="281" t="s">
        <v>727</v>
      </c>
      <c r="J150" s="281" t="s">
        <v>775</v>
      </c>
      <c r="K150" s="277"/>
    </row>
    <row r="151" spans="2:11" ht="15" customHeight="1">
      <c r="B151" s="256"/>
      <c r="C151" s="281" t="s">
        <v>674</v>
      </c>
      <c r="D151" s="236"/>
      <c r="E151" s="236"/>
      <c r="F151" s="282" t="s">
        <v>725</v>
      </c>
      <c r="G151" s="236"/>
      <c r="H151" s="281" t="s">
        <v>785</v>
      </c>
      <c r="I151" s="281" t="s">
        <v>727</v>
      </c>
      <c r="J151" s="281" t="s">
        <v>775</v>
      </c>
      <c r="K151" s="277"/>
    </row>
    <row r="152" spans="2:11" ht="15" customHeight="1">
      <c r="B152" s="256"/>
      <c r="C152" s="281" t="s">
        <v>730</v>
      </c>
      <c r="D152" s="236"/>
      <c r="E152" s="236"/>
      <c r="F152" s="282" t="s">
        <v>731</v>
      </c>
      <c r="G152" s="236"/>
      <c r="H152" s="281" t="s">
        <v>764</v>
      </c>
      <c r="I152" s="281" t="s">
        <v>727</v>
      </c>
      <c r="J152" s="281">
        <v>50</v>
      </c>
      <c r="K152" s="277"/>
    </row>
    <row r="153" spans="2:11" ht="15" customHeight="1">
      <c r="B153" s="256"/>
      <c r="C153" s="281" t="s">
        <v>733</v>
      </c>
      <c r="D153" s="236"/>
      <c r="E153" s="236"/>
      <c r="F153" s="282" t="s">
        <v>725</v>
      </c>
      <c r="G153" s="236"/>
      <c r="H153" s="281" t="s">
        <v>764</v>
      </c>
      <c r="I153" s="281" t="s">
        <v>735</v>
      </c>
      <c r="J153" s="281"/>
      <c r="K153" s="277"/>
    </row>
    <row r="154" spans="2:11" ht="15" customHeight="1">
      <c r="B154" s="256"/>
      <c r="C154" s="281" t="s">
        <v>744</v>
      </c>
      <c r="D154" s="236"/>
      <c r="E154" s="236"/>
      <c r="F154" s="282" t="s">
        <v>731</v>
      </c>
      <c r="G154" s="236"/>
      <c r="H154" s="281" t="s">
        <v>764</v>
      </c>
      <c r="I154" s="281" t="s">
        <v>727</v>
      </c>
      <c r="J154" s="281">
        <v>50</v>
      </c>
      <c r="K154" s="277"/>
    </row>
    <row r="155" spans="2:11" ht="15" customHeight="1">
      <c r="B155" s="256"/>
      <c r="C155" s="281" t="s">
        <v>752</v>
      </c>
      <c r="D155" s="236"/>
      <c r="E155" s="236"/>
      <c r="F155" s="282" t="s">
        <v>731</v>
      </c>
      <c r="G155" s="236"/>
      <c r="H155" s="281" t="s">
        <v>764</v>
      </c>
      <c r="I155" s="281" t="s">
        <v>727</v>
      </c>
      <c r="J155" s="281">
        <v>50</v>
      </c>
      <c r="K155" s="277"/>
    </row>
    <row r="156" spans="2:11" ht="15" customHeight="1">
      <c r="B156" s="256"/>
      <c r="C156" s="281" t="s">
        <v>750</v>
      </c>
      <c r="D156" s="236"/>
      <c r="E156" s="236"/>
      <c r="F156" s="282" t="s">
        <v>731</v>
      </c>
      <c r="G156" s="236"/>
      <c r="H156" s="281" t="s">
        <v>764</v>
      </c>
      <c r="I156" s="281" t="s">
        <v>727</v>
      </c>
      <c r="J156" s="281">
        <v>50</v>
      </c>
      <c r="K156" s="277"/>
    </row>
    <row r="157" spans="2:11" ht="15" customHeight="1">
      <c r="B157" s="256"/>
      <c r="C157" s="281" t="s">
        <v>91</v>
      </c>
      <c r="D157" s="236"/>
      <c r="E157" s="236"/>
      <c r="F157" s="282" t="s">
        <v>725</v>
      </c>
      <c r="G157" s="236"/>
      <c r="H157" s="281" t="s">
        <v>786</v>
      </c>
      <c r="I157" s="281" t="s">
        <v>727</v>
      </c>
      <c r="J157" s="281" t="s">
        <v>787</v>
      </c>
      <c r="K157" s="277"/>
    </row>
    <row r="158" spans="2:11" ht="15" customHeight="1">
      <c r="B158" s="256"/>
      <c r="C158" s="281" t="s">
        <v>788</v>
      </c>
      <c r="D158" s="236"/>
      <c r="E158" s="236"/>
      <c r="F158" s="282" t="s">
        <v>725</v>
      </c>
      <c r="G158" s="236"/>
      <c r="H158" s="281" t="s">
        <v>789</v>
      </c>
      <c r="I158" s="281" t="s">
        <v>759</v>
      </c>
      <c r="J158" s="281"/>
      <c r="K158" s="277"/>
    </row>
    <row r="159" spans="2:11" ht="15" customHeight="1">
      <c r="B159" s="283"/>
      <c r="C159" s="265"/>
      <c r="D159" s="265"/>
      <c r="E159" s="265"/>
      <c r="F159" s="265"/>
      <c r="G159" s="265"/>
      <c r="H159" s="265"/>
      <c r="I159" s="265"/>
      <c r="J159" s="265"/>
      <c r="K159" s="284"/>
    </row>
    <row r="160" spans="2:11" ht="18.75" customHeight="1">
      <c r="B160" s="232"/>
      <c r="C160" s="236"/>
      <c r="D160" s="236"/>
      <c r="E160" s="236"/>
      <c r="F160" s="255"/>
      <c r="G160" s="236"/>
      <c r="H160" s="236"/>
      <c r="I160" s="236"/>
      <c r="J160" s="236"/>
      <c r="K160" s="232"/>
    </row>
    <row r="161" spans="2:11" ht="18.75" customHeight="1">
      <c r="B161" s="242"/>
      <c r="C161" s="242"/>
      <c r="D161" s="242"/>
      <c r="E161" s="242"/>
      <c r="F161" s="242"/>
      <c r="G161" s="242"/>
      <c r="H161" s="242"/>
      <c r="I161" s="242"/>
      <c r="J161" s="242"/>
      <c r="K161" s="242"/>
    </row>
    <row r="162" spans="2:11" ht="7.5" customHeight="1">
      <c r="B162" s="224"/>
      <c r="C162" s="225"/>
      <c r="D162" s="225"/>
      <c r="E162" s="225"/>
      <c r="F162" s="225"/>
      <c r="G162" s="225"/>
      <c r="H162" s="225"/>
      <c r="I162" s="225"/>
      <c r="J162" s="225"/>
      <c r="K162" s="226"/>
    </row>
    <row r="163" spans="2:11" ht="45" customHeight="1">
      <c r="B163" s="227"/>
      <c r="C163" s="348" t="s">
        <v>790</v>
      </c>
      <c r="D163" s="348"/>
      <c r="E163" s="348"/>
      <c r="F163" s="348"/>
      <c r="G163" s="348"/>
      <c r="H163" s="348"/>
      <c r="I163" s="348"/>
      <c r="J163" s="348"/>
      <c r="K163" s="228"/>
    </row>
    <row r="164" spans="2:11" ht="17.25" customHeight="1">
      <c r="B164" s="227"/>
      <c r="C164" s="248" t="s">
        <v>719</v>
      </c>
      <c r="D164" s="248"/>
      <c r="E164" s="248"/>
      <c r="F164" s="248" t="s">
        <v>720</v>
      </c>
      <c r="G164" s="285"/>
      <c r="H164" s="286" t="s">
        <v>120</v>
      </c>
      <c r="I164" s="286" t="s">
        <v>56</v>
      </c>
      <c r="J164" s="248" t="s">
        <v>721</v>
      </c>
      <c r="K164" s="228"/>
    </row>
    <row r="165" spans="2:11" ht="17.25" customHeight="1">
      <c r="B165" s="229"/>
      <c r="C165" s="250" t="s">
        <v>722</v>
      </c>
      <c r="D165" s="250"/>
      <c r="E165" s="250"/>
      <c r="F165" s="251" t="s">
        <v>723</v>
      </c>
      <c r="G165" s="287"/>
      <c r="H165" s="288"/>
      <c r="I165" s="288"/>
      <c r="J165" s="250" t="s">
        <v>724</v>
      </c>
      <c r="K165" s="230"/>
    </row>
    <row r="166" spans="2:11" ht="5.25" customHeight="1">
      <c r="B166" s="256"/>
      <c r="C166" s="253"/>
      <c r="D166" s="253"/>
      <c r="E166" s="253"/>
      <c r="F166" s="253"/>
      <c r="G166" s="254"/>
      <c r="H166" s="253"/>
      <c r="I166" s="253"/>
      <c r="J166" s="253"/>
      <c r="K166" s="277"/>
    </row>
    <row r="167" spans="2:11" ht="15" customHeight="1">
      <c r="B167" s="256"/>
      <c r="C167" s="236" t="s">
        <v>728</v>
      </c>
      <c r="D167" s="236"/>
      <c r="E167" s="236"/>
      <c r="F167" s="255" t="s">
        <v>725</v>
      </c>
      <c r="G167" s="236"/>
      <c r="H167" s="236" t="s">
        <v>764</v>
      </c>
      <c r="I167" s="236" t="s">
        <v>727</v>
      </c>
      <c r="J167" s="236">
        <v>120</v>
      </c>
      <c r="K167" s="277"/>
    </row>
    <row r="168" spans="2:11" ht="15" customHeight="1">
      <c r="B168" s="256"/>
      <c r="C168" s="236" t="s">
        <v>773</v>
      </c>
      <c r="D168" s="236"/>
      <c r="E168" s="236"/>
      <c r="F168" s="255" t="s">
        <v>725</v>
      </c>
      <c r="G168" s="236"/>
      <c r="H168" s="236" t="s">
        <v>774</v>
      </c>
      <c r="I168" s="236" t="s">
        <v>727</v>
      </c>
      <c r="J168" s="236" t="s">
        <v>775</v>
      </c>
      <c r="K168" s="277"/>
    </row>
    <row r="169" spans="2:11" ht="15" customHeight="1">
      <c r="B169" s="256"/>
      <c r="C169" s="236" t="s">
        <v>674</v>
      </c>
      <c r="D169" s="236"/>
      <c r="E169" s="236"/>
      <c r="F169" s="255" t="s">
        <v>725</v>
      </c>
      <c r="G169" s="236"/>
      <c r="H169" s="236" t="s">
        <v>791</v>
      </c>
      <c r="I169" s="236" t="s">
        <v>727</v>
      </c>
      <c r="J169" s="236" t="s">
        <v>775</v>
      </c>
      <c r="K169" s="277"/>
    </row>
    <row r="170" spans="2:11" ht="15" customHeight="1">
      <c r="B170" s="256"/>
      <c r="C170" s="236" t="s">
        <v>730</v>
      </c>
      <c r="D170" s="236"/>
      <c r="E170" s="236"/>
      <c r="F170" s="255" t="s">
        <v>731</v>
      </c>
      <c r="G170" s="236"/>
      <c r="H170" s="236" t="s">
        <v>791</v>
      </c>
      <c r="I170" s="236" t="s">
        <v>727</v>
      </c>
      <c r="J170" s="236">
        <v>50</v>
      </c>
      <c r="K170" s="277"/>
    </row>
    <row r="171" spans="2:11" ht="15" customHeight="1">
      <c r="B171" s="256"/>
      <c r="C171" s="236" t="s">
        <v>733</v>
      </c>
      <c r="D171" s="236"/>
      <c r="E171" s="236"/>
      <c r="F171" s="255" t="s">
        <v>725</v>
      </c>
      <c r="G171" s="236"/>
      <c r="H171" s="236" t="s">
        <v>791</v>
      </c>
      <c r="I171" s="236" t="s">
        <v>735</v>
      </c>
      <c r="J171" s="236"/>
      <c r="K171" s="277"/>
    </row>
    <row r="172" spans="2:11" ht="15" customHeight="1">
      <c r="B172" s="256"/>
      <c r="C172" s="236" t="s">
        <v>744</v>
      </c>
      <c r="D172" s="236"/>
      <c r="E172" s="236"/>
      <c r="F172" s="255" t="s">
        <v>731</v>
      </c>
      <c r="G172" s="236"/>
      <c r="H172" s="236" t="s">
        <v>791</v>
      </c>
      <c r="I172" s="236" t="s">
        <v>727</v>
      </c>
      <c r="J172" s="236">
        <v>50</v>
      </c>
      <c r="K172" s="277"/>
    </row>
    <row r="173" spans="2:11" ht="15" customHeight="1">
      <c r="B173" s="256"/>
      <c r="C173" s="236" t="s">
        <v>752</v>
      </c>
      <c r="D173" s="236"/>
      <c r="E173" s="236"/>
      <c r="F173" s="255" t="s">
        <v>731</v>
      </c>
      <c r="G173" s="236"/>
      <c r="H173" s="236" t="s">
        <v>791</v>
      </c>
      <c r="I173" s="236" t="s">
        <v>727</v>
      </c>
      <c r="J173" s="236">
        <v>50</v>
      </c>
      <c r="K173" s="277"/>
    </row>
    <row r="174" spans="2:11" ht="15" customHeight="1">
      <c r="B174" s="256"/>
      <c r="C174" s="236" t="s">
        <v>750</v>
      </c>
      <c r="D174" s="236"/>
      <c r="E174" s="236"/>
      <c r="F174" s="255" t="s">
        <v>731</v>
      </c>
      <c r="G174" s="236"/>
      <c r="H174" s="236" t="s">
        <v>791</v>
      </c>
      <c r="I174" s="236" t="s">
        <v>727</v>
      </c>
      <c r="J174" s="236">
        <v>50</v>
      </c>
      <c r="K174" s="277"/>
    </row>
    <row r="175" spans="2:11" ht="15" customHeight="1">
      <c r="B175" s="256"/>
      <c r="C175" s="236" t="s">
        <v>119</v>
      </c>
      <c r="D175" s="236"/>
      <c r="E175" s="236"/>
      <c r="F175" s="255" t="s">
        <v>725</v>
      </c>
      <c r="G175" s="236"/>
      <c r="H175" s="236" t="s">
        <v>792</v>
      </c>
      <c r="I175" s="236" t="s">
        <v>793</v>
      </c>
      <c r="J175" s="236"/>
      <c r="K175" s="277"/>
    </row>
    <row r="176" spans="2:11" ht="15" customHeight="1">
      <c r="B176" s="256"/>
      <c r="C176" s="236" t="s">
        <v>56</v>
      </c>
      <c r="D176" s="236"/>
      <c r="E176" s="236"/>
      <c r="F176" s="255" t="s">
        <v>725</v>
      </c>
      <c r="G176" s="236"/>
      <c r="H176" s="236" t="s">
        <v>794</v>
      </c>
      <c r="I176" s="236" t="s">
        <v>795</v>
      </c>
      <c r="J176" s="236">
        <v>1</v>
      </c>
      <c r="K176" s="277"/>
    </row>
    <row r="177" spans="2:11" ht="15" customHeight="1">
      <c r="B177" s="256"/>
      <c r="C177" s="236" t="s">
        <v>52</v>
      </c>
      <c r="D177" s="236"/>
      <c r="E177" s="236"/>
      <c r="F177" s="255" t="s">
        <v>725</v>
      </c>
      <c r="G177" s="236"/>
      <c r="H177" s="236" t="s">
        <v>796</v>
      </c>
      <c r="I177" s="236" t="s">
        <v>727</v>
      </c>
      <c r="J177" s="236">
        <v>20</v>
      </c>
      <c r="K177" s="277"/>
    </row>
    <row r="178" spans="2:11" ht="15" customHeight="1">
      <c r="B178" s="256"/>
      <c r="C178" s="236" t="s">
        <v>120</v>
      </c>
      <c r="D178" s="236"/>
      <c r="E178" s="236"/>
      <c r="F178" s="255" t="s">
        <v>725</v>
      </c>
      <c r="G178" s="236"/>
      <c r="H178" s="236" t="s">
        <v>797</v>
      </c>
      <c r="I178" s="236" t="s">
        <v>727</v>
      </c>
      <c r="J178" s="236">
        <v>255</v>
      </c>
      <c r="K178" s="277"/>
    </row>
    <row r="179" spans="2:11" ht="15" customHeight="1">
      <c r="B179" s="256"/>
      <c r="C179" s="236" t="s">
        <v>121</v>
      </c>
      <c r="D179" s="236"/>
      <c r="E179" s="236"/>
      <c r="F179" s="255" t="s">
        <v>725</v>
      </c>
      <c r="G179" s="236"/>
      <c r="H179" s="236" t="s">
        <v>690</v>
      </c>
      <c r="I179" s="236" t="s">
        <v>727</v>
      </c>
      <c r="J179" s="236">
        <v>10</v>
      </c>
      <c r="K179" s="277"/>
    </row>
    <row r="180" spans="2:11" ht="15" customHeight="1">
      <c r="B180" s="256"/>
      <c r="C180" s="236" t="s">
        <v>122</v>
      </c>
      <c r="D180" s="236"/>
      <c r="E180" s="236"/>
      <c r="F180" s="255" t="s">
        <v>725</v>
      </c>
      <c r="G180" s="236"/>
      <c r="H180" s="236" t="s">
        <v>798</v>
      </c>
      <c r="I180" s="236" t="s">
        <v>759</v>
      </c>
      <c r="J180" s="236"/>
      <c r="K180" s="277"/>
    </row>
    <row r="181" spans="2:11" ht="15" customHeight="1">
      <c r="B181" s="256"/>
      <c r="C181" s="236" t="s">
        <v>799</v>
      </c>
      <c r="D181" s="236"/>
      <c r="E181" s="236"/>
      <c r="F181" s="255" t="s">
        <v>725</v>
      </c>
      <c r="G181" s="236"/>
      <c r="H181" s="236" t="s">
        <v>800</v>
      </c>
      <c r="I181" s="236" t="s">
        <v>759</v>
      </c>
      <c r="J181" s="236"/>
      <c r="K181" s="277"/>
    </row>
    <row r="182" spans="2:11" ht="15" customHeight="1">
      <c r="B182" s="256"/>
      <c r="C182" s="236" t="s">
        <v>788</v>
      </c>
      <c r="D182" s="236"/>
      <c r="E182" s="236"/>
      <c r="F182" s="255" t="s">
        <v>725</v>
      </c>
      <c r="G182" s="236"/>
      <c r="H182" s="236" t="s">
        <v>801</v>
      </c>
      <c r="I182" s="236" t="s">
        <v>759</v>
      </c>
      <c r="J182" s="236"/>
      <c r="K182" s="277"/>
    </row>
    <row r="183" spans="2:11" ht="15" customHeight="1">
      <c r="B183" s="256"/>
      <c r="C183" s="236" t="s">
        <v>124</v>
      </c>
      <c r="D183" s="236"/>
      <c r="E183" s="236"/>
      <c r="F183" s="255" t="s">
        <v>731</v>
      </c>
      <c r="G183" s="236"/>
      <c r="H183" s="236" t="s">
        <v>802</v>
      </c>
      <c r="I183" s="236" t="s">
        <v>727</v>
      </c>
      <c r="J183" s="236">
        <v>50</v>
      </c>
      <c r="K183" s="277"/>
    </row>
    <row r="184" spans="2:11" ht="15" customHeight="1">
      <c r="B184" s="256"/>
      <c r="C184" s="236" t="s">
        <v>803</v>
      </c>
      <c r="D184" s="236"/>
      <c r="E184" s="236"/>
      <c r="F184" s="255" t="s">
        <v>731</v>
      </c>
      <c r="G184" s="236"/>
      <c r="H184" s="236" t="s">
        <v>804</v>
      </c>
      <c r="I184" s="236" t="s">
        <v>805</v>
      </c>
      <c r="J184" s="236"/>
      <c r="K184" s="277"/>
    </row>
    <row r="185" spans="2:11" ht="15" customHeight="1">
      <c r="B185" s="256"/>
      <c r="C185" s="236" t="s">
        <v>806</v>
      </c>
      <c r="D185" s="236"/>
      <c r="E185" s="236"/>
      <c r="F185" s="255" t="s">
        <v>731</v>
      </c>
      <c r="G185" s="236"/>
      <c r="H185" s="236" t="s">
        <v>807</v>
      </c>
      <c r="I185" s="236" t="s">
        <v>805</v>
      </c>
      <c r="J185" s="236"/>
      <c r="K185" s="277"/>
    </row>
    <row r="186" spans="2:11" ht="15" customHeight="1">
      <c r="B186" s="256"/>
      <c r="C186" s="236" t="s">
        <v>808</v>
      </c>
      <c r="D186" s="236"/>
      <c r="E186" s="236"/>
      <c r="F186" s="255" t="s">
        <v>731</v>
      </c>
      <c r="G186" s="236"/>
      <c r="H186" s="236" t="s">
        <v>809</v>
      </c>
      <c r="I186" s="236" t="s">
        <v>805</v>
      </c>
      <c r="J186" s="236"/>
      <c r="K186" s="277"/>
    </row>
    <row r="187" spans="2:11" ht="15" customHeight="1">
      <c r="B187" s="256"/>
      <c r="C187" s="289" t="s">
        <v>810</v>
      </c>
      <c r="D187" s="236"/>
      <c r="E187" s="236"/>
      <c r="F187" s="255" t="s">
        <v>731</v>
      </c>
      <c r="G187" s="236"/>
      <c r="H187" s="236" t="s">
        <v>811</v>
      </c>
      <c r="I187" s="236" t="s">
        <v>812</v>
      </c>
      <c r="J187" s="290" t="s">
        <v>813</v>
      </c>
      <c r="K187" s="277"/>
    </row>
    <row r="188" spans="2:11" ht="15" customHeight="1">
      <c r="B188" s="256"/>
      <c r="C188" s="241" t="s">
        <v>41</v>
      </c>
      <c r="D188" s="236"/>
      <c r="E188" s="236"/>
      <c r="F188" s="255" t="s">
        <v>725</v>
      </c>
      <c r="G188" s="236"/>
      <c r="H188" s="232" t="s">
        <v>814</v>
      </c>
      <c r="I188" s="236" t="s">
        <v>815</v>
      </c>
      <c r="J188" s="236"/>
      <c r="K188" s="277"/>
    </row>
    <row r="189" spans="2:11" ht="15" customHeight="1">
      <c r="B189" s="256"/>
      <c r="C189" s="241" t="s">
        <v>816</v>
      </c>
      <c r="D189" s="236"/>
      <c r="E189" s="236"/>
      <c r="F189" s="255" t="s">
        <v>725</v>
      </c>
      <c r="G189" s="236"/>
      <c r="H189" s="236" t="s">
        <v>817</v>
      </c>
      <c r="I189" s="236" t="s">
        <v>759</v>
      </c>
      <c r="J189" s="236"/>
      <c r="K189" s="277"/>
    </row>
    <row r="190" spans="2:11" ht="15" customHeight="1">
      <c r="B190" s="256"/>
      <c r="C190" s="241" t="s">
        <v>818</v>
      </c>
      <c r="D190" s="236"/>
      <c r="E190" s="236"/>
      <c r="F190" s="255" t="s">
        <v>725</v>
      </c>
      <c r="G190" s="236"/>
      <c r="H190" s="236" t="s">
        <v>819</v>
      </c>
      <c r="I190" s="236" t="s">
        <v>759</v>
      </c>
      <c r="J190" s="236"/>
      <c r="K190" s="277"/>
    </row>
    <row r="191" spans="2:11" ht="15" customHeight="1">
      <c r="B191" s="256"/>
      <c r="C191" s="241" t="s">
        <v>820</v>
      </c>
      <c r="D191" s="236"/>
      <c r="E191" s="236"/>
      <c r="F191" s="255" t="s">
        <v>731</v>
      </c>
      <c r="G191" s="236"/>
      <c r="H191" s="236" t="s">
        <v>821</v>
      </c>
      <c r="I191" s="236" t="s">
        <v>759</v>
      </c>
      <c r="J191" s="236"/>
      <c r="K191" s="277"/>
    </row>
    <row r="192" spans="2:11" ht="15" customHeight="1">
      <c r="B192" s="283"/>
      <c r="C192" s="291"/>
      <c r="D192" s="265"/>
      <c r="E192" s="265"/>
      <c r="F192" s="265"/>
      <c r="G192" s="265"/>
      <c r="H192" s="265"/>
      <c r="I192" s="265"/>
      <c r="J192" s="265"/>
      <c r="K192" s="284"/>
    </row>
    <row r="193" spans="2:11" ht="18.75" customHeight="1">
      <c r="B193" s="232"/>
      <c r="C193" s="236"/>
      <c r="D193" s="236"/>
      <c r="E193" s="236"/>
      <c r="F193" s="255"/>
      <c r="G193" s="236"/>
      <c r="H193" s="236"/>
      <c r="I193" s="236"/>
      <c r="J193" s="236"/>
      <c r="K193" s="232"/>
    </row>
    <row r="194" spans="2:11" ht="18.75" customHeight="1">
      <c r="B194" s="232"/>
      <c r="C194" s="236"/>
      <c r="D194" s="236"/>
      <c r="E194" s="236"/>
      <c r="F194" s="255"/>
      <c r="G194" s="236"/>
      <c r="H194" s="236"/>
      <c r="I194" s="236"/>
      <c r="J194" s="236"/>
      <c r="K194" s="232"/>
    </row>
    <row r="195" spans="2:11" ht="18.75" customHeight="1">
      <c r="B195" s="242"/>
      <c r="C195" s="242"/>
      <c r="D195" s="242"/>
      <c r="E195" s="242"/>
      <c r="F195" s="242"/>
      <c r="G195" s="242"/>
      <c r="H195" s="242"/>
      <c r="I195" s="242"/>
      <c r="J195" s="242"/>
      <c r="K195" s="242"/>
    </row>
    <row r="196" spans="2:11">
      <c r="B196" s="224"/>
      <c r="C196" s="225"/>
      <c r="D196" s="225"/>
      <c r="E196" s="225"/>
      <c r="F196" s="225"/>
      <c r="G196" s="225"/>
      <c r="H196" s="225"/>
      <c r="I196" s="225"/>
      <c r="J196" s="225"/>
      <c r="K196" s="226"/>
    </row>
    <row r="197" spans="2:11" ht="20.5">
      <c r="B197" s="227"/>
      <c r="C197" s="348" t="s">
        <v>822</v>
      </c>
      <c r="D197" s="348"/>
      <c r="E197" s="348"/>
      <c r="F197" s="348"/>
      <c r="G197" s="348"/>
      <c r="H197" s="348"/>
      <c r="I197" s="348"/>
      <c r="J197" s="348"/>
      <c r="K197" s="228"/>
    </row>
    <row r="198" spans="2:11" ht="25.5" customHeight="1">
      <c r="B198" s="227"/>
      <c r="C198" s="292" t="s">
        <v>823</v>
      </c>
      <c r="D198" s="292"/>
      <c r="E198" s="292"/>
      <c r="F198" s="292" t="s">
        <v>824</v>
      </c>
      <c r="G198" s="293"/>
      <c r="H198" s="353" t="s">
        <v>825</v>
      </c>
      <c r="I198" s="353"/>
      <c r="J198" s="353"/>
      <c r="K198" s="228"/>
    </row>
    <row r="199" spans="2:11" ht="5.25" customHeight="1">
      <c r="B199" s="256"/>
      <c r="C199" s="253"/>
      <c r="D199" s="253"/>
      <c r="E199" s="253"/>
      <c r="F199" s="253"/>
      <c r="G199" s="236"/>
      <c r="H199" s="253"/>
      <c r="I199" s="253"/>
      <c r="J199" s="253"/>
      <c r="K199" s="277"/>
    </row>
    <row r="200" spans="2:11" ht="15" customHeight="1">
      <c r="B200" s="256"/>
      <c r="C200" s="236" t="s">
        <v>815</v>
      </c>
      <c r="D200" s="236"/>
      <c r="E200" s="236"/>
      <c r="F200" s="255" t="s">
        <v>42</v>
      </c>
      <c r="G200" s="236"/>
      <c r="H200" s="350" t="s">
        <v>826</v>
      </c>
      <c r="I200" s="350"/>
      <c r="J200" s="350"/>
      <c r="K200" s="277"/>
    </row>
    <row r="201" spans="2:11" ht="15" customHeight="1">
      <c r="B201" s="256"/>
      <c r="C201" s="262"/>
      <c r="D201" s="236"/>
      <c r="E201" s="236"/>
      <c r="F201" s="255" t="s">
        <v>43</v>
      </c>
      <c r="G201" s="236"/>
      <c r="H201" s="350" t="s">
        <v>827</v>
      </c>
      <c r="I201" s="350"/>
      <c r="J201" s="350"/>
      <c r="K201" s="277"/>
    </row>
    <row r="202" spans="2:11" ht="15" customHeight="1">
      <c r="B202" s="256"/>
      <c r="C202" s="262"/>
      <c r="D202" s="236"/>
      <c r="E202" s="236"/>
      <c r="F202" s="255" t="s">
        <v>46</v>
      </c>
      <c r="G202" s="236"/>
      <c r="H202" s="350" t="s">
        <v>828</v>
      </c>
      <c r="I202" s="350"/>
      <c r="J202" s="350"/>
      <c r="K202" s="277"/>
    </row>
    <row r="203" spans="2:11" ht="15" customHeight="1">
      <c r="B203" s="256"/>
      <c r="C203" s="236"/>
      <c r="D203" s="236"/>
      <c r="E203" s="236"/>
      <c r="F203" s="255" t="s">
        <v>44</v>
      </c>
      <c r="G203" s="236"/>
      <c r="H203" s="350" t="s">
        <v>829</v>
      </c>
      <c r="I203" s="350"/>
      <c r="J203" s="350"/>
      <c r="K203" s="277"/>
    </row>
    <row r="204" spans="2:11" ht="15" customHeight="1">
      <c r="B204" s="256"/>
      <c r="C204" s="236"/>
      <c r="D204" s="236"/>
      <c r="E204" s="236"/>
      <c r="F204" s="255" t="s">
        <v>45</v>
      </c>
      <c r="G204" s="236"/>
      <c r="H204" s="350" t="s">
        <v>830</v>
      </c>
      <c r="I204" s="350"/>
      <c r="J204" s="350"/>
      <c r="K204" s="277"/>
    </row>
    <row r="205" spans="2:11" ht="15" customHeight="1">
      <c r="B205" s="256"/>
      <c r="C205" s="236"/>
      <c r="D205" s="236"/>
      <c r="E205" s="236"/>
      <c r="F205" s="255"/>
      <c r="G205" s="236"/>
      <c r="H205" s="236"/>
      <c r="I205" s="236"/>
      <c r="J205" s="236"/>
      <c r="K205" s="277"/>
    </row>
    <row r="206" spans="2:11" ht="15" customHeight="1">
      <c r="B206" s="256"/>
      <c r="C206" s="236" t="s">
        <v>771</v>
      </c>
      <c r="D206" s="236"/>
      <c r="E206" s="236"/>
      <c r="F206" s="255" t="s">
        <v>78</v>
      </c>
      <c r="G206" s="236"/>
      <c r="H206" s="350" t="s">
        <v>831</v>
      </c>
      <c r="I206" s="350"/>
      <c r="J206" s="350"/>
      <c r="K206" s="277"/>
    </row>
    <row r="207" spans="2:11" ht="15" customHeight="1">
      <c r="B207" s="256"/>
      <c r="C207" s="262"/>
      <c r="D207" s="236"/>
      <c r="E207" s="236"/>
      <c r="F207" s="255" t="s">
        <v>668</v>
      </c>
      <c r="G207" s="236"/>
      <c r="H207" s="350" t="s">
        <v>669</v>
      </c>
      <c r="I207" s="350"/>
      <c r="J207" s="350"/>
      <c r="K207" s="277"/>
    </row>
    <row r="208" spans="2:11" ht="15" customHeight="1">
      <c r="B208" s="256"/>
      <c r="C208" s="236"/>
      <c r="D208" s="236"/>
      <c r="E208" s="236"/>
      <c r="F208" s="255" t="s">
        <v>666</v>
      </c>
      <c r="G208" s="236"/>
      <c r="H208" s="350" t="s">
        <v>832</v>
      </c>
      <c r="I208" s="350"/>
      <c r="J208" s="350"/>
      <c r="K208" s="277"/>
    </row>
    <row r="209" spans="2:11" ht="15" customHeight="1">
      <c r="B209" s="294"/>
      <c r="C209" s="262"/>
      <c r="D209" s="262"/>
      <c r="E209" s="262"/>
      <c r="F209" s="255" t="s">
        <v>670</v>
      </c>
      <c r="G209" s="241"/>
      <c r="H209" s="354" t="s">
        <v>671</v>
      </c>
      <c r="I209" s="354"/>
      <c r="J209" s="354"/>
      <c r="K209" s="295"/>
    </row>
    <row r="210" spans="2:11" ht="15" customHeight="1">
      <c r="B210" s="294"/>
      <c r="C210" s="262"/>
      <c r="D210" s="262"/>
      <c r="E210" s="262"/>
      <c r="F210" s="255" t="s">
        <v>672</v>
      </c>
      <c r="G210" s="241"/>
      <c r="H210" s="354" t="s">
        <v>833</v>
      </c>
      <c r="I210" s="354"/>
      <c r="J210" s="354"/>
      <c r="K210" s="295"/>
    </row>
    <row r="211" spans="2:11" ht="15" customHeight="1">
      <c r="B211" s="294"/>
      <c r="C211" s="262"/>
      <c r="D211" s="262"/>
      <c r="E211" s="262"/>
      <c r="F211" s="296"/>
      <c r="G211" s="241"/>
      <c r="H211" s="297"/>
      <c r="I211" s="297"/>
      <c r="J211" s="297"/>
      <c r="K211" s="295"/>
    </row>
    <row r="212" spans="2:11" ht="15" customHeight="1">
      <c r="B212" s="294"/>
      <c r="C212" s="236" t="s">
        <v>795</v>
      </c>
      <c r="D212" s="262"/>
      <c r="E212" s="262"/>
      <c r="F212" s="255">
        <v>1</v>
      </c>
      <c r="G212" s="241"/>
      <c r="H212" s="354" t="s">
        <v>834</v>
      </c>
      <c r="I212" s="354"/>
      <c r="J212" s="354"/>
      <c r="K212" s="295"/>
    </row>
    <row r="213" spans="2:11" ht="15" customHeight="1">
      <c r="B213" s="294"/>
      <c r="C213" s="262"/>
      <c r="D213" s="262"/>
      <c r="E213" s="262"/>
      <c r="F213" s="255">
        <v>2</v>
      </c>
      <c r="G213" s="241"/>
      <c r="H213" s="354" t="s">
        <v>835</v>
      </c>
      <c r="I213" s="354"/>
      <c r="J213" s="354"/>
      <c r="K213" s="295"/>
    </row>
    <row r="214" spans="2:11" ht="15" customHeight="1">
      <c r="B214" s="294"/>
      <c r="C214" s="262"/>
      <c r="D214" s="262"/>
      <c r="E214" s="262"/>
      <c r="F214" s="255">
        <v>3</v>
      </c>
      <c r="G214" s="241"/>
      <c r="H214" s="354" t="s">
        <v>836</v>
      </c>
      <c r="I214" s="354"/>
      <c r="J214" s="354"/>
      <c r="K214" s="295"/>
    </row>
    <row r="215" spans="2:11" ht="15" customHeight="1">
      <c r="B215" s="294"/>
      <c r="C215" s="262"/>
      <c r="D215" s="262"/>
      <c r="E215" s="262"/>
      <c r="F215" s="255">
        <v>4</v>
      </c>
      <c r="G215" s="241"/>
      <c r="H215" s="354" t="s">
        <v>837</v>
      </c>
      <c r="I215" s="354"/>
      <c r="J215" s="354"/>
      <c r="K215" s="295"/>
    </row>
    <row r="216" spans="2:11" ht="12.75" customHeight="1">
      <c r="B216" s="298"/>
      <c r="C216" s="299"/>
      <c r="D216" s="299"/>
      <c r="E216" s="299"/>
      <c r="F216" s="299"/>
      <c r="G216" s="299"/>
      <c r="H216" s="299"/>
      <c r="I216" s="299"/>
      <c r="J216" s="299"/>
      <c r="K216" s="300"/>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Respirium na gymnáziu </vt:lpstr>
      <vt:lpstr>Pokyny pro vyplnění</vt:lpstr>
      <vt:lpstr>'01 - Respirium na gymnáziu '!Názvy_tisku</vt:lpstr>
      <vt:lpstr>'Rekapitulace stavby'!Názvy_tisku</vt:lpstr>
      <vt:lpstr>'01 - Respirium na gymnáziu '!Oblast_tisku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VybornyM</cp:lastModifiedBy>
  <dcterms:created xsi:type="dcterms:W3CDTF">2018-04-26T11:53:17Z</dcterms:created>
  <dcterms:modified xsi:type="dcterms:W3CDTF">2018-05-21T22:37:27Z</dcterms:modified>
</cp:coreProperties>
</file>